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firstSheet="1" activeTab="2"/>
  </bookViews>
  <sheets>
    <sheet name="Смета парковка отдельно" sheetId="1" r:id="rId1"/>
    <sheet name="Лист2" sheetId="2" r:id="rId2"/>
    <sheet name="Смета с парковкой" sheetId="3" r:id="rId3"/>
  </sheets>
  <definedNames/>
  <calcPr fullCalcOnLoad="1"/>
</workbook>
</file>

<file path=xl/sharedStrings.xml><?xml version="1.0" encoding="utf-8"?>
<sst xmlns="http://schemas.openxmlformats.org/spreadsheetml/2006/main" count="357" uniqueCount="154">
  <si>
    <t xml:space="preserve">СМЕТА </t>
  </si>
  <si>
    <t>Наименование персонала</t>
  </si>
  <si>
    <t>К-во единиц</t>
  </si>
  <si>
    <t>Виды выполняемых работ</t>
  </si>
  <si>
    <t xml:space="preserve">Оклад в месяц /оплата по занятости </t>
  </si>
  <si>
    <t>В расчете на 1м2 в месяц (руб)</t>
  </si>
  <si>
    <t>Общая стоимость услуг в месяц</t>
  </si>
  <si>
    <t>Примечания</t>
  </si>
  <si>
    <t>№п/п</t>
  </si>
  <si>
    <t>Часть 1.Обязательный комплекс  услуг</t>
  </si>
  <si>
    <t>А. Хозяйственное и техническое содержание</t>
  </si>
  <si>
    <t xml:space="preserve">Дворник </t>
  </si>
  <si>
    <t>итого</t>
  </si>
  <si>
    <t>Уборщица</t>
  </si>
  <si>
    <t>Уборка мест общего пользования</t>
  </si>
  <si>
    <t>в соответствии с  установленными нормами</t>
  </si>
  <si>
    <t xml:space="preserve">Уборка мусороприемных камер </t>
  </si>
  <si>
    <t>х</t>
  </si>
  <si>
    <t>Слесарь-сантехник</t>
  </si>
  <si>
    <t>Электрик</t>
  </si>
  <si>
    <t>Технический осмотр и контроль за работой системы теплоснабжения, организация ППР и текущих ремонтов</t>
  </si>
  <si>
    <t>Садовник</t>
  </si>
  <si>
    <t>уход за газоном и деревьями</t>
  </si>
  <si>
    <t>Всего заработная плата обслуживающего персонала</t>
  </si>
  <si>
    <t>Дополнительная плата (ночные, праздничные, отпускные)</t>
  </si>
  <si>
    <t>Б. Вывоз мусора и обслуживание мусоропровода</t>
  </si>
  <si>
    <t>Оплата услуг специализированной организации (вывоз ТОПП)</t>
  </si>
  <si>
    <t xml:space="preserve">Содержание мусоропровода, стоимость мусорных жбанов, уборка нижней камеры, контроль за вывозом ТОПП </t>
  </si>
  <si>
    <t>В. Содержание лифтов</t>
  </si>
  <si>
    <t>Оплата услуг специализированной организации</t>
  </si>
  <si>
    <t>Г. Прочие расходы</t>
  </si>
  <si>
    <t>Дератизация и дезинсекция</t>
  </si>
  <si>
    <t>Стоимость электроламп</t>
  </si>
  <si>
    <t>замена по нормативу</t>
  </si>
  <si>
    <t>услуги привлеченным организациям</t>
  </si>
  <si>
    <t>Прочие расходы в т.ч. транспортные</t>
  </si>
  <si>
    <t>Д. Накладные насходы в т.ч:</t>
  </si>
  <si>
    <t>банковское обслуживание, в т.ч. СБ РФ электронная система "Реестр Город"</t>
  </si>
  <si>
    <t>Канцелярские расходы</t>
  </si>
  <si>
    <t xml:space="preserve">переподготовка специалистов и аттестация </t>
  </si>
  <si>
    <t>Налоги по хозяйственной деятельности , кроме НДС</t>
  </si>
  <si>
    <t xml:space="preserve">включаются в оплату по дополнительному соглашению </t>
  </si>
  <si>
    <t>уборщица</t>
  </si>
  <si>
    <t>подметание ежедневно</t>
  </si>
  <si>
    <t>влажная уборка 4 раза в месяц</t>
  </si>
  <si>
    <t>отпускные, и др зарплата</t>
  </si>
  <si>
    <t xml:space="preserve">Начисления на зарплату </t>
  </si>
  <si>
    <t>Хозяйственный инвентарь, материалы,</t>
  </si>
  <si>
    <t>налоги</t>
  </si>
  <si>
    <t>Заработная плата консьержа</t>
  </si>
  <si>
    <t>Контроль доступа в помещение, прием заявок жильцов, уборка холла и лифтовой кабины, контроль за работой дворника и уборщиц.</t>
  </si>
  <si>
    <t>комендант</t>
  </si>
  <si>
    <t xml:space="preserve">отпускные, доп зарплата </t>
  </si>
  <si>
    <t>Начисления  на ФОТ</t>
  </si>
  <si>
    <t>Телефон консьержа</t>
  </si>
  <si>
    <t>Прочие хозяйственные расходы</t>
  </si>
  <si>
    <t>Итого по части 3</t>
  </si>
  <si>
    <t>Наименование расходов</t>
  </si>
  <si>
    <t>к-во</t>
  </si>
  <si>
    <t>Вид выполняемых работ</t>
  </si>
  <si>
    <t>Колич-во мест</t>
  </si>
  <si>
    <t>Стоимость услуг всего</t>
  </si>
  <si>
    <t>1.</t>
  </si>
  <si>
    <t>Заработная плата дворника</t>
  </si>
  <si>
    <t>2.</t>
  </si>
  <si>
    <t>Заработная плата электрика</t>
  </si>
  <si>
    <t>4.</t>
  </si>
  <si>
    <t>ПФ, мед страх, соц стах,травматизм,отпускные</t>
  </si>
  <si>
    <t>Стоимость электроэнергии</t>
  </si>
  <si>
    <t>выставляется пропорционально кол-ву мест из расчета показателей прибора учета</t>
  </si>
  <si>
    <t>5.</t>
  </si>
  <si>
    <t>Стоимость материалов в %% к ФОТ</t>
  </si>
  <si>
    <t>Эл.ламы, веники, швабры, метлы, ветошь, совки, корзины для мусора</t>
  </si>
  <si>
    <t>6.</t>
  </si>
  <si>
    <t>Стоимость вода для уборки</t>
  </si>
  <si>
    <t>управленческие расходы и  оплата услуг привлеченных орган.</t>
  </si>
  <si>
    <t>Банковское обслуж.,транспортные,кавитация.</t>
  </si>
  <si>
    <t>налоги кроме  НДС</t>
  </si>
  <si>
    <t>ИТОГО</t>
  </si>
  <si>
    <t>за одно м/место</t>
  </si>
  <si>
    <t>расходов на техническое и хозяйственное содержание общего имущества многоквартирного дома по адресу: г.Ростов на Дону,ул.Суворова,91 литеры 2А, 2Б, 2В,2Г</t>
  </si>
  <si>
    <t xml:space="preserve">Стоимость воды для </t>
  </si>
  <si>
    <t>за фактически выполненые услуги  в квитанции учитывается отдельной строкой,включ.в себя техобслуживание специализированной организацией</t>
  </si>
  <si>
    <t>оплачивается жильцами ежемесячно исходя из фактического расхода, плата производится пропорционально занимаемой площади</t>
  </si>
  <si>
    <t xml:space="preserve">Электроэнергия мест общего пользования </t>
  </si>
  <si>
    <t>Итого</t>
  </si>
  <si>
    <t>составление и платежных документов и пр.</t>
  </si>
  <si>
    <t>услуги спец. организаций, аренда помещений</t>
  </si>
  <si>
    <t xml:space="preserve">итого по части 2 </t>
  </si>
  <si>
    <t>Всего по части - 1 и 2</t>
  </si>
  <si>
    <t>услуги специализированных организаций</t>
  </si>
  <si>
    <r>
      <t>13,41</t>
    </r>
    <r>
      <rPr>
        <sz val="8"/>
        <rFont val="Times New Roman"/>
        <family val="1"/>
      </rPr>
      <t xml:space="preserve"> Постановление Правительства РО №44 от 13.10.2011г. "Об установлении Региональных стандартов .." муниципального имущества</t>
    </r>
  </si>
  <si>
    <t>в соответствии с  установленными  нормами</t>
  </si>
  <si>
    <t>Начисления на заработную плату  в  ПФ .медстрах, соцстрах  травматизм</t>
  </si>
  <si>
    <t>на период с 01.04.2017 года</t>
  </si>
  <si>
    <t>Ремонт и обслуживания системы энергоснабжения дома, планово-предупредительные и текущие ремонты</t>
  </si>
  <si>
    <t xml:space="preserve"> ремонт и обслуживание оборудования водосабжения,водоотведения , систем отопления Технический осмотр и контроль, ликвидация аварийных ситуаций,ППР, и текущие ремонты</t>
  </si>
  <si>
    <t>Тепло техник, инженер КИП</t>
  </si>
  <si>
    <t xml:space="preserve"> оплата выставляется при выполнении работ в квитанции отдельной строкой, по средней стоимости за предыдущие 6 месяцев в течении последующих 6 месяцев расчет вывешивается на доске объявлений </t>
  </si>
  <si>
    <t>Старование и освидетельствование грузоподъемных механизмов</t>
  </si>
  <si>
    <t>Оплачено в 2016 году всего 78000,00 в т.ч. Страховка -42000,00 руб. освидетельствование-36000,00руб. Срений расход в месяц-6500,00 руб.</t>
  </si>
  <si>
    <t>полив газона, влажна уборка лестниц, поэтажных лифтовых холлов, оплачивается жильцами ежемесячно исходя из  норматива потребления  плата производится пропорционально занимаемой площади</t>
  </si>
  <si>
    <t>Техническое обслуживание и ремонт оборудования  подачи ГВС,ХВС, отопления, коллективные антенны межповерочное обслуживание приборов учета. Работы по организации поверки приборов учета.</t>
  </si>
  <si>
    <t>Заработная плата АУП с начислениями и налогами</t>
  </si>
  <si>
    <t>Программное обеспечение (Гендальф), сопровождение , содержание сайта УК, системы удаленного доступа ГИС и др.</t>
  </si>
  <si>
    <t>Прибыль</t>
  </si>
  <si>
    <t>4единицы</t>
  </si>
  <si>
    <r>
      <t>Часть 2. Дополнительные услуги (</t>
    </r>
    <r>
      <rPr>
        <sz val="10"/>
        <rFont val="Arial Cyr"/>
        <family val="0"/>
      </rPr>
      <t>только для собственников жилых помещений</t>
    </r>
    <r>
      <rPr>
        <sz val="12"/>
        <rFont val="Arial Cyr"/>
        <family val="2"/>
      </rPr>
      <t>)</t>
    </r>
  </si>
  <si>
    <t xml:space="preserve">          Часть 3. Дополнительный комплекс услуг повышающих комфортность и безопасность проживания                                (только для жилых помещений)</t>
  </si>
  <si>
    <t>Прочие (обслуживание автоматики ворот)</t>
  </si>
  <si>
    <t xml:space="preserve">Уборка въездов и мест стоянки 3 раза в неделю </t>
  </si>
  <si>
    <t>Техническое обслуживание и ремонт электрооборудования и освещения</t>
  </si>
  <si>
    <t>по нормативу постановление Правительства РФ №1498 от 26.12.16г</t>
  </si>
  <si>
    <t>Дополнительная плата ( праздничные, отпускные, работа в зимних условиях)</t>
  </si>
  <si>
    <t>Директор ООО "УК "Покровский"  Беспалов Ф.С.</t>
  </si>
  <si>
    <t>Материалы, инструмент, хозяйственный инвентарь, спецодежда 11% от з/пл. с начисл.</t>
  </si>
  <si>
    <t>Ежедневная уборка прилегающей территории, мест определенных для вывоза ТООП, кровли МКД один раз в месяц</t>
  </si>
  <si>
    <t xml:space="preserve">            Расходы по  содержанию парковки (4539,1 кв.м)</t>
  </si>
  <si>
    <t>К начислению собственникам жилых помещений</t>
  </si>
  <si>
    <t>ВСЕГО ПО СМЕТЕ для собственников жилых помещений</t>
  </si>
  <si>
    <t xml:space="preserve">ИТОГО ПО 1 части для собственников жилых и нежилых помещений </t>
  </si>
  <si>
    <t>раздел 1-19,66 руб. и раздел 3 - 9,75руб.</t>
  </si>
  <si>
    <t>с учетом дополнительных услуг раздел 2 -1,54 руб.</t>
  </si>
  <si>
    <t xml:space="preserve">Отдельно в квитанции указывается: - оплата за лифт (услуга выполняется специализированной организацией)                                                                             -вывоз ТОПП ( пропорционально  площади помещений находящихся в собственности) из расчета средней стоимости услуги за предыдущие 6 месяцев,на последующие 6 месяцев.                                                                                                                                                                                                        -электроэнергия мест общего пользования с учетом электроэнергии на работу оборудования (насосы на ГВС,ХВС, отопление лифты), по нормативу установленному органами местного самоуправления или утвержденные собранием собственников.                                                                                                                                                                              Начисление квартплаты осуществляет управляющая компания, в соответствии с требованиями Постановления правительства РФ № 354 от 06 мая 2011 года.                                                                                                                                                                                                                             Управляющая компания "Покровский" выполняет ряд дополнительных услуг собственникам ( установка приборов учета, промывка отопления в квартире, чистка фильтров отопления, балансировка отопления внутри квартиры. и др. по заявке собственника за отдельную плату).                                            Настоящая смета составленная в соответствии с требования законодательства РФ.                                                                                                   Дополнительно предоставляется услуга контроля доступа, определенная как наличие в доме службы консьержа. Консьерж дома имеет удостоверение на право работы с подъемными механизмами установленными в доме, а именно — лифты.                                                                                               Размер дополнительных услуг, рассматривается и  может быть оказан на условиях согласия квалифицированного большинства собственников.                                                                     </t>
  </si>
  <si>
    <t>Общая площадь всех помещений-33718,82кв.м. в м.ч. жилых и нежилых (офисных)  -29179,72 кв.м. площадь автопарковки в собственности собственников жилых помещений-4539,1 кв.м. площадь МОП-5931,2 кв.м.,</t>
  </si>
  <si>
    <t xml:space="preserve">Отдельно в квитанции указывается: - оплата за лифт (услуга выполняется специализированной организацией)                         -вывоз ТОПП ( пропорционально  площади помещений находящихся в собственности) из расчета средней стоимости услуги за предыдущие 6 месяцев,на последующие 6 месяцев.                                                                                          -электроэнергия мест общего пользования с учетом электроэнергии на работу оборудования (насосы на ГВС,ХВС, отопление лифты), по нормативу установленному органами местного самоуправления или утвержденные собранием собственников.                                                                                                                                                                   Начисление квартплаты осуществляет управляющая компания, в соответствии с требованиями Постановления правительства РФ № 354 от 06 мая 2011 года.                                                                                                                     Управляющая компания "Покровский" выполняет ряд дополнительных услуг собственникам ( установка приборов учета, промывка отопления в квартире, чистка фильтров отопления, балансировка отопления внутри квартиры. и др. по заявке собственника за отдельную плату).                                                                                                                        Настоящая смета составленная в соответствии с требования законодательства РФ.                                             Дополнительно предоставляется услуга контроля доступа, определенная как наличие в доме службы консьержа. Консьерж дома имеет удостоверение на право работы с подъемными механизмами установленными в доме, а именно — лифты.                                                                                                                                                                            Размер дополнительных услуг, рассматривается и  может быть оказан на условиях согласия большинства собственников.                                                                     </t>
  </si>
  <si>
    <t>Общая площадь всех помещений-79391,4кв.м. в м.ч. жилых и нежилых (офисных)  -64997,90 кв.м.  площадь МОП-14130,4кв.м.,</t>
  </si>
  <si>
    <t>Оплачено в 2016 году всего 131500,00в т.ч. Страховка -73500,00 руб. освидетельствование-58000,00руб. Срений расход в месяц-6500,00 руб.</t>
  </si>
  <si>
    <t>раздел 1-19,60 руб. и раздел 3 - 9,75руб.</t>
  </si>
  <si>
    <t>Директор ООО "УК "Покровский"                                                                                                        Беспалов Ф.С.</t>
  </si>
  <si>
    <t>Д. Прочие общехозяйственные  насходы в т.ч:</t>
  </si>
  <si>
    <t xml:space="preserve"> ремонт и обслуживание оборудования водосабжения,водоотведения , систем отопления технический осмотр и контроль, ликвидация аварийных ситуаций,ППР, и текущие ремонты</t>
  </si>
  <si>
    <t>Ремонт и обслуживания системы энергоснабжения дома, планово-предупредительные и текущие ремонты (щитовые, рамки управления поэтажные разводки освещения и др.</t>
  </si>
  <si>
    <t>уход за газоном и деревьями, сезонная обрезка и обработка зеленых насаждений, полив</t>
  </si>
  <si>
    <t>используется контейнерная площадка</t>
  </si>
  <si>
    <t>за фактически выполненые услуги  в квитанции учитывается отдельной строкой,включ.в себя техобслуживание оборудования и систем  видеонаблюдения</t>
  </si>
  <si>
    <t xml:space="preserve">переподготовка и аттестация специалистов  </t>
  </si>
  <si>
    <t>Ежедневная уборка прилегающей территории, мест определенных для вывоза ТООП, кровли МКД один раз в месяц, уборка автостоянки 2 раза в неделю</t>
  </si>
  <si>
    <t>освидетельствование-5500,00руб. Страховка 5000,00 руб., диспечеризация-3500,00 руб.</t>
  </si>
  <si>
    <t>1 единицы</t>
  </si>
  <si>
    <t>полив газона, влажна уборка лестниц, поэтажных лифтовых холлов, оплачивается жильцами ежемесячно исходя из  норматива потребления или договора на управление МКД,  плата производится пропорционально занимаемой площади</t>
  </si>
  <si>
    <t>подметание  ежедневно,  лестницы лестничные клетки, переходная галереи, мытье окон и дверей поэтажных выходов 2 раза в год, обметание пыли со стен и потолков 2 раза в год. Влажная уборка 1 раз в месяц этажных холлов</t>
  </si>
  <si>
    <t>Старахование и освидетельствование грузоподъемных механизмов</t>
  </si>
  <si>
    <t>оплачивается жильцами ежемесячно исходя из фактического расхода, плата производится пропорционально занимаемой площади, в соответствии с нормами установленными органами местного самоуправления или в соответсчтвии с договором на управление МКД</t>
  </si>
  <si>
    <t>Контроль доступа в помещения, прием заявок жильцов, уборка холла и лифтовой кабины, контроль за работой дворника и уборщиц.</t>
  </si>
  <si>
    <t>Общая площадь всех помещений-9175,3кв.м. в т.ч. жилых-4482,20кв.м. и нежилых (офисных)  -434,90кв.м. площадь автостоянки в собственности собственников жилых и нежилых помещений-1838,7 кв.м. площадь МОП-2033,60кв.м.,  земельный участок свободный от застройки  площадью 2855,70 кв.м.</t>
  </si>
  <si>
    <t>площадь жилой части-4482,20кв.м.</t>
  </si>
  <si>
    <t>с учетом дополнительных услуг раздел 2 -3,31руб.</t>
  </si>
  <si>
    <t>раздел 1-19,40 руб. и раздел 3 - 13,24 руб.</t>
  </si>
  <si>
    <t xml:space="preserve"> жилых и нежилых(офисных)  помещений    -4917,1 кв.м. площадь автостоянки в собственности собственников жилых помещений-1838,7 кв.м. = 6755,8кв.м.</t>
  </si>
  <si>
    <t>Отдельно в квитанции будет указываться : - оплата за лифт (услуга выполняется специализированной организацией)                                                                             -вывоз ТОПП ( пропорционально  площади помещений находящихся в собственности) из расчета средней стоимости услуги за предыдущие 6 месяцев,на последующие 6 месяцев.   -электроэнергия мест общего пользования с учетом электроэнергии на работу оборудования (насосы на ГВС,ХВС, отопление), по нормативу установленному органами местного самоуправления или утвержденные собранием собственников. - Стоимость видеонаблюдения, обслуживание организованного въезда (шлагбаум), размер платы будет выставлятся по тарифам согласовынным с правлением ЖСК .           Начисление квартплаты осуществляет управляющая компания, в соответствии с требованиями Постановления правительства РФ № 354 от 06 мая 2011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Управляющая компания "Покровский" выполняет ряд дополнительных услуг собственникам ( установка приборов учета, промывка отопления в квартире, чистка фильтров отопления, балансировка отопления внутри квартиры. и др. по заявке собственника за отдельную плату).                                            Настоящая смета составленная в соответствии с требования законодательства РФ.                                                                                                   Дополнительно предоставляется услуга контроля доступа, определенная как наличие в доме службы консьержа. Консьерж дома имеет удостоверение на право работы с подъемными механизмами установленными в доме, а именно — лифты.                                                                                                                                                               Размер дополнительных услуг, рассматривается и  может быть оказан на условиях согласия  большинства собственников.  Площадь помещений в расчете сметы соответствует соответствую ТП от 08.08.2016г. ОТИ-60:401:362:000:55  16/А.     Стоимость видеонаблюдения, обслуживание организованного въезда (шлагбаум), размер платы будет выставлятся по тарифам согласовынным с правлением ЖСК .</t>
  </si>
  <si>
    <t>расходов на ремонт, техническое и хозяйственное содержание общего имущества многоквартирного дома по адресу:  г.Ростов на Дону,пер. Автомобильный,32а</t>
  </si>
  <si>
    <t>на период с 01.07.2017 года</t>
  </si>
  <si>
    <t>приложение №1 к договору 8/17 от 30.06.2017г действует с 18.10.2017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</si>
</sst>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 vertical="justify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0" fontId="11" fillId="0" borderId="1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left" vertical="top" wrapText="1"/>
    </xf>
    <xf numFmtId="2" fontId="14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center" wrapText="1"/>
    </xf>
    <xf numFmtId="2" fontId="15" fillId="33" borderId="11" xfId="0" applyNumberFormat="1" applyFont="1" applyFill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2" fontId="14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0" borderId="14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2" fontId="13" fillId="0" borderId="12" xfId="0" applyNumberFormat="1" applyFont="1" applyBorder="1" applyAlignment="1">
      <alignment/>
    </xf>
    <xf numFmtId="2" fontId="13" fillId="35" borderId="12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2" fontId="14" fillId="0" borderId="14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2" fontId="13" fillId="0" borderId="17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6" fillId="0" borderId="11" xfId="0" applyNumberFormat="1" applyFont="1" applyBorder="1" applyAlignment="1">
      <alignment horizontal="left" vertical="distributed" wrapText="1"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 vertical="justify"/>
    </xf>
    <xf numFmtId="0" fontId="11" fillId="0" borderId="21" xfId="0" applyFont="1" applyBorder="1" applyAlignment="1">
      <alignment horizontal="center" vertical="justify" wrapText="1"/>
    </xf>
    <xf numFmtId="2" fontId="14" fillId="0" borderId="21" xfId="0" applyNumberFormat="1" applyFont="1" applyBorder="1" applyAlignment="1">
      <alignment horizontal="center" vertical="justify" wrapText="1"/>
    </xf>
    <xf numFmtId="0" fontId="14" fillId="0" borderId="21" xfId="0" applyFont="1" applyBorder="1" applyAlignment="1">
      <alignment horizontal="center" vertical="justify" wrapText="1"/>
    </xf>
    <xf numFmtId="0" fontId="0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right"/>
    </xf>
    <xf numFmtId="0" fontId="17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left" vertical="top" wrapText="1"/>
    </xf>
    <xf numFmtId="2" fontId="14" fillId="0" borderId="22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36" borderId="11" xfId="0" applyFont="1" applyFill="1" applyBorder="1" applyAlignment="1">
      <alignment horizontal="left" vertical="top" wrapText="1"/>
    </xf>
    <xf numFmtId="0" fontId="11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left" vertical="top" wrapText="1"/>
    </xf>
    <xf numFmtId="2" fontId="13" fillId="36" borderId="11" xfId="0" applyNumberFormat="1" applyFont="1" applyFill="1" applyBorder="1" applyAlignment="1">
      <alignment/>
    </xf>
    <xf numFmtId="2" fontId="13" fillId="36" borderId="11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left" vertical="top" wrapText="1"/>
    </xf>
    <xf numFmtId="2" fontId="14" fillId="0" borderId="12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left" vertical="top" wrapText="1"/>
    </xf>
    <xf numFmtId="2" fontId="13" fillId="0" borderId="21" xfId="0" applyNumberFormat="1" applyFont="1" applyBorder="1" applyAlignment="1">
      <alignment horizontal="center" wrapText="1"/>
    </xf>
    <xf numFmtId="2" fontId="14" fillId="0" borderId="21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9" fontId="11" fillId="0" borderId="11" xfId="0" applyNumberFormat="1" applyFont="1" applyBorder="1" applyAlignment="1">
      <alignment horizontal="center" wrapText="1"/>
    </xf>
    <xf numFmtId="9" fontId="11" fillId="0" borderId="11" xfId="0" applyNumberFormat="1" applyFont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4" fillId="0" borderId="2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right"/>
    </xf>
    <xf numFmtId="10" fontId="11" fillId="0" borderId="24" xfId="0" applyNumberFormat="1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7" fillId="0" borderId="25" xfId="0" applyFont="1" applyBorder="1" applyAlignment="1">
      <alignment horizontal="left" vertical="top" wrapText="1"/>
    </xf>
    <xf numFmtId="10" fontId="11" fillId="0" borderId="26" xfId="0" applyNumberFormat="1" applyFont="1" applyBorder="1" applyAlignment="1">
      <alignment horizontal="center"/>
    </xf>
    <xf numFmtId="10" fontId="1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15" fillId="37" borderId="14" xfId="0" applyNumberFormat="1" applyFont="1" applyFill="1" applyBorder="1" applyAlignment="1">
      <alignment horizontal="center" wrapText="1"/>
    </xf>
    <xf numFmtId="2" fontId="14" fillId="38" borderId="17" xfId="0" applyNumberFormat="1" applyFont="1" applyFill="1" applyBorder="1" applyAlignment="1">
      <alignment horizontal="center"/>
    </xf>
    <xf numFmtId="2" fontId="14" fillId="38" borderId="11" xfId="0" applyNumberFormat="1" applyFont="1" applyFill="1" applyBorder="1" applyAlignment="1">
      <alignment horizontal="center"/>
    </xf>
    <xf numFmtId="2" fontId="15" fillId="39" borderId="11" xfId="0" applyNumberFormat="1" applyFont="1" applyFill="1" applyBorder="1" applyAlignment="1">
      <alignment horizontal="center"/>
    </xf>
    <xf numFmtId="2" fontId="13" fillId="40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readingOrder="1"/>
    </xf>
    <xf numFmtId="0" fontId="17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0" fillId="0" borderId="21" xfId="0" applyFont="1" applyBorder="1" applyAlignment="1">
      <alignment horizontal="left" vertical="top" readingOrder="1"/>
    </xf>
    <xf numFmtId="0" fontId="17" fillId="0" borderId="21" xfId="0" applyFont="1" applyBorder="1" applyAlignment="1">
      <alignment horizontal="left" vertical="top" wrapText="1" readingOrder="1"/>
    </xf>
    <xf numFmtId="0" fontId="14" fillId="0" borderId="21" xfId="0" applyFont="1" applyBorder="1" applyAlignment="1">
      <alignment horizontal="left" vertical="top" wrapText="1" readingOrder="1"/>
    </xf>
    <xf numFmtId="2" fontId="14" fillId="0" borderId="21" xfId="0" applyNumberFormat="1" applyFont="1" applyBorder="1" applyAlignment="1">
      <alignment horizontal="left" vertical="top" wrapText="1" readingOrder="1"/>
    </xf>
    <xf numFmtId="2" fontId="14" fillId="0" borderId="21" xfId="0" applyNumberFormat="1" applyFont="1" applyBorder="1" applyAlignment="1">
      <alignment horizontal="left" vertical="top" readingOrder="1"/>
    </xf>
    <xf numFmtId="0" fontId="14" fillId="0" borderId="21" xfId="0" applyFont="1" applyBorder="1" applyAlignment="1">
      <alignment horizontal="left" vertical="top" readingOrder="1"/>
    </xf>
    <xf numFmtId="0" fontId="0" fillId="0" borderId="10" xfId="0" applyFont="1" applyBorder="1" applyAlignment="1">
      <alignment horizontal="left" vertical="top" readingOrder="1"/>
    </xf>
    <xf numFmtId="0" fontId="17" fillId="0" borderId="10" xfId="0" applyFont="1" applyBorder="1" applyAlignment="1">
      <alignment horizontal="left" vertical="top" wrapText="1" readingOrder="1"/>
    </xf>
    <xf numFmtId="0" fontId="17" fillId="0" borderId="11" xfId="0" applyFont="1" applyBorder="1" applyAlignment="1">
      <alignment horizontal="left" vertical="top" wrapText="1" readingOrder="1"/>
    </xf>
    <xf numFmtId="2" fontId="13" fillId="0" borderId="10" xfId="0" applyNumberFormat="1" applyFont="1" applyBorder="1" applyAlignment="1">
      <alignment horizontal="left" vertical="top" readingOrder="1"/>
    </xf>
    <xf numFmtId="2" fontId="14" fillId="38" borderId="17" xfId="0" applyNumberFormat="1" applyFont="1" applyFill="1" applyBorder="1" applyAlignment="1">
      <alignment horizontal="left" vertical="top" readingOrder="1"/>
    </xf>
    <xf numFmtId="2" fontId="14" fillId="38" borderId="11" xfId="0" applyNumberFormat="1" applyFont="1" applyFill="1" applyBorder="1" applyAlignment="1">
      <alignment horizontal="left" vertical="top" readingOrder="1"/>
    </xf>
    <xf numFmtId="0" fontId="0" fillId="0" borderId="11" xfId="0" applyFont="1" applyBorder="1" applyAlignment="1">
      <alignment horizontal="left" vertical="top" readingOrder="1"/>
    </xf>
    <xf numFmtId="0" fontId="17" fillId="0" borderId="11" xfId="0" applyFont="1" applyFill="1" applyBorder="1" applyAlignment="1">
      <alignment horizontal="left" vertical="top" wrapText="1" readingOrder="1"/>
    </xf>
    <xf numFmtId="2" fontId="14" fillId="0" borderId="11" xfId="0" applyNumberFormat="1" applyFont="1" applyBorder="1" applyAlignment="1">
      <alignment horizontal="left" vertical="top" readingOrder="1"/>
    </xf>
    <xf numFmtId="0" fontId="14" fillId="0" borderId="11" xfId="0" applyFont="1" applyBorder="1" applyAlignment="1">
      <alignment horizontal="left" vertical="top" readingOrder="1"/>
    </xf>
    <xf numFmtId="49" fontId="17" fillId="0" borderId="11" xfId="0" applyNumberFormat="1" applyFont="1" applyBorder="1" applyAlignment="1">
      <alignment horizontal="left" vertical="top" wrapText="1" readingOrder="1"/>
    </xf>
    <xf numFmtId="0" fontId="18" fillId="0" borderId="11" xfId="0" applyFont="1" applyBorder="1" applyAlignment="1">
      <alignment horizontal="left" vertical="top" wrapText="1" readingOrder="1"/>
    </xf>
    <xf numFmtId="2" fontId="13" fillId="0" borderId="11" xfId="0" applyNumberFormat="1" applyFont="1" applyBorder="1" applyAlignment="1">
      <alignment horizontal="left" vertical="top" readingOrder="1"/>
    </xf>
    <xf numFmtId="0" fontId="14" fillId="0" borderId="11" xfId="0" applyFont="1" applyBorder="1" applyAlignment="1">
      <alignment horizontal="left" vertical="top" wrapText="1" readingOrder="1"/>
    </xf>
    <xf numFmtId="0" fontId="8" fillId="0" borderId="11" xfId="0" applyFont="1" applyBorder="1" applyAlignment="1">
      <alignment horizontal="left" vertical="top" readingOrder="1"/>
    </xf>
    <xf numFmtId="0" fontId="13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left" vertical="top" readingOrder="1"/>
    </xf>
    <xf numFmtId="0" fontId="17" fillId="0" borderId="12" xfId="0" applyFont="1" applyBorder="1" applyAlignment="1">
      <alignment horizontal="left" vertical="top" wrapText="1" readingOrder="1"/>
    </xf>
    <xf numFmtId="0" fontId="14" fillId="0" borderId="12" xfId="0" applyFont="1" applyBorder="1" applyAlignment="1">
      <alignment horizontal="left" vertical="top" wrapText="1" readingOrder="1"/>
    </xf>
    <xf numFmtId="2" fontId="14" fillId="0" borderId="12" xfId="0" applyNumberFormat="1" applyFont="1" applyBorder="1" applyAlignment="1">
      <alignment horizontal="left" vertical="top" readingOrder="1"/>
    </xf>
    <xf numFmtId="2" fontId="13" fillId="0" borderId="12" xfId="0" applyNumberFormat="1" applyFont="1" applyBorder="1" applyAlignment="1">
      <alignment horizontal="left" vertical="top" readingOrder="1"/>
    </xf>
    <xf numFmtId="0" fontId="0" fillId="0" borderId="12" xfId="0" applyFont="1" applyBorder="1" applyAlignment="1">
      <alignment horizontal="left" vertical="top" wrapText="1" readingOrder="1"/>
    </xf>
    <xf numFmtId="2" fontId="14" fillId="0" borderId="12" xfId="0" applyNumberFormat="1" applyFont="1" applyBorder="1" applyAlignment="1">
      <alignment horizontal="left" vertical="top" wrapText="1" readingOrder="1"/>
    </xf>
    <xf numFmtId="2" fontId="13" fillId="0" borderId="12" xfId="0" applyNumberFormat="1" applyFont="1" applyBorder="1" applyAlignment="1">
      <alignment horizontal="left" vertical="top" wrapText="1" readingOrder="1"/>
    </xf>
    <xf numFmtId="0" fontId="13" fillId="0" borderId="12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horizontal="left" vertical="top" wrapText="1" readingOrder="1"/>
    </xf>
    <xf numFmtId="2" fontId="14" fillId="0" borderId="10" xfId="0" applyNumberFormat="1" applyFont="1" applyBorder="1" applyAlignment="1">
      <alignment horizontal="left" vertical="top" wrapText="1" readingOrder="1"/>
    </xf>
    <xf numFmtId="0" fontId="13" fillId="0" borderId="10" xfId="0" applyFont="1" applyBorder="1" applyAlignment="1">
      <alignment horizontal="left" vertical="top" wrapText="1" readingOrder="1"/>
    </xf>
    <xf numFmtId="2" fontId="13" fillId="0" borderId="10" xfId="0" applyNumberFormat="1" applyFont="1" applyBorder="1" applyAlignment="1">
      <alignment horizontal="left" vertical="top" wrapText="1" readingOrder="1"/>
    </xf>
    <xf numFmtId="0" fontId="0" fillId="0" borderId="21" xfId="0" applyFont="1" applyBorder="1" applyAlignment="1">
      <alignment horizontal="left" vertical="top" wrapText="1" readingOrder="1"/>
    </xf>
    <xf numFmtId="2" fontId="13" fillId="0" borderId="21" xfId="0" applyNumberFormat="1" applyFont="1" applyBorder="1" applyAlignment="1">
      <alignment horizontal="left" vertical="top" wrapText="1" readingOrder="1"/>
    </xf>
    <xf numFmtId="0" fontId="19" fillId="0" borderId="11" xfId="0" applyFont="1" applyBorder="1" applyAlignment="1">
      <alignment horizontal="left" vertical="top" wrapText="1" readingOrder="1"/>
    </xf>
    <xf numFmtId="0" fontId="19" fillId="0" borderId="0" xfId="0" applyFont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 wrapText="1" readingOrder="1"/>
    </xf>
    <xf numFmtId="2" fontId="13" fillId="0" borderId="11" xfId="0" applyNumberFormat="1" applyFont="1" applyBorder="1" applyAlignment="1">
      <alignment horizontal="left" vertical="top" wrapText="1" readingOrder="1"/>
    </xf>
    <xf numFmtId="2" fontId="14" fillId="0" borderId="11" xfId="0" applyNumberFormat="1" applyFont="1" applyBorder="1" applyAlignment="1">
      <alignment horizontal="left" vertical="top" wrapText="1" readingOrder="1"/>
    </xf>
    <xf numFmtId="2" fontId="15" fillId="33" borderId="11" xfId="0" applyNumberFormat="1" applyFont="1" applyFill="1" applyBorder="1" applyAlignment="1">
      <alignment horizontal="left" vertical="top" wrapText="1" readingOrder="1"/>
    </xf>
    <xf numFmtId="0" fontId="10" fillId="0" borderId="13" xfId="0" applyFont="1" applyBorder="1" applyAlignment="1">
      <alignment horizontal="left" vertical="top" readingOrder="1"/>
    </xf>
    <xf numFmtId="0" fontId="14" fillId="0" borderId="13" xfId="0" applyFont="1" applyBorder="1" applyAlignment="1">
      <alignment horizontal="left" vertical="top" wrapText="1" readingOrder="1"/>
    </xf>
    <xf numFmtId="0" fontId="0" fillId="0" borderId="13" xfId="0" applyFont="1" applyBorder="1" applyAlignment="1">
      <alignment horizontal="left" vertical="top" readingOrder="1"/>
    </xf>
    <xf numFmtId="0" fontId="3" fillId="0" borderId="13" xfId="0" applyFont="1" applyBorder="1" applyAlignment="1">
      <alignment horizontal="left" vertical="top" readingOrder="1"/>
    </xf>
    <xf numFmtId="2" fontId="14" fillId="0" borderId="14" xfId="0" applyNumberFormat="1" applyFont="1" applyBorder="1" applyAlignment="1">
      <alignment horizontal="left" vertical="top" readingOrder="1"/>
    </xf>
    <xf numFmtId="2" fontId="14" fillId="0" borderId="10" xfId="0" applyNumberFormat="1" applyFont="1" applyBorder="1" applyAlignment="1">
      <alignment horizontal="left" vertical="top" readingOrder="1"/>
    </xf>
    <xf numFmtId="0" fontId="17" fillId="36" borderId="11" xfId="0" applyFont="1" applyFill="1" applyBorder="1" applyAlignment="1">
      <alignment horizontal="left" vertical="top" wrapText="1" readingOrder="1"/>
    </xf>
    <xf numFmtId="0" fontId="14" fillId="36" borderId="11" xfId="0" applyFont="1" applyFill="1" applyBorder="1" applyAlignment="1">
      <alignment horizontal="left" vertical="top" wrapText="1" readingOrder="1"/>
    </xf>
    <xf numFmtId="2" fontId="13" fillId="36" borderId="11" xfId="0" applyNumberFormat="1" applyFont="1" applyFill="1" applyBorder="1" applyAlignment="1">
      <alignment horizontal="left" vertical="top" readingOrder="1"/>
    </xf>
    <xf numFmtId="2" fontId="55" fillId="33" borderId="11" xfId="0" applyNumberFormat="1" applyFont="1" applyFill="1" applyBorder="1" applyAlignment="1">
      <alignment horizontal="left" vertical="top" readingOrder="1"/>
    </xf>
    <xf numFmtId="2" fontId="15" fillId="39" borderId="11" xfId="0" applyNumberFormat="1" applyFont="1" applyFill="1" applyBorder="1" applyAlignment="1">
      <alignment horizontal="left" vertical="top" readingOrder="1"/>
    </xf>
    <xf numFmtId="0" fontId="0" fillId="0" borderId="12" xfId="0" applyFont="1" applyBorder="1" applyAlignment="1">
      <alignment horizontal="left" vertical="top" readingOrder="1"/>
    </xf>
    <xf numFmtId="0" fontId="17" fillId="0" borderId="12" xfId="0" applyFont="1" applyFill="1" applyBorder="1" applyAlignment="1">
      <alignment horizontal="left" vertical="top" wrapText="1" readingOrder="1"/>
    </xf>
    <xf numFmtId="2" fontId="13" fillId="40" borderId="12" xfId="0" applyNumberFormat="1" applyFont="1" applyFill="1" applyBorder="1" applyAlignment="1">
      <alignment horizontal="left" vertical="top" readingOrder="1"/>
    </xf>
    <xf numFmtId="0" fontId="0" fillId="0" borderId="14" xfId="0" applyFont="1" applyBorder="1" applyAlignment="1">
      <alignment horizontal="left" vertical="top" wrapText="1" readingOrder="1"/>
    </xf>
    <xf numFmtId="0" fontId="17" fillId="0" borderId="14" xfId="0" applyFont="1" applyBorder="1" applyAlignment="1">
      <alignment horizontal="left" vertical="top" wrapText="1" readingOrder="1"/>
    </xf>
    <xf numFmtId="0" fontId="14" fillId="0" borderId="14" xfId="0" applyFont="1" applyBorder="1" applyAlignment="1">
      <alignment horizontal="left" vertical="top" wrapText="1" readingOrder="1"/>
    </xf>
    <xf numFmtId="2" fontId="14" fillId="0" borderId="14" xfId="0" applyNumberFormat="1" applyFont="1" applyBorder="1" applyAlignment="1">
      <alignment horizontal="left" vertical="top" wrapText="1" readingOrder="1"/>
    </xf>
    <xf numFmtId="2" fontId="15" fillId="37" borderId="14" xfId="0" applyNumberFormat="1" applyFont="1" applyFill="1" applyBorder="1" applyAlignment="1">
      <alignment horizontal="left" vertical="top" wrapText="1" readingOrder="1"/>
    </xf>
    <xf numFmtId="2" fontId="13" fillId="0" borderId="14" xfId="0" applyNumberFormat="1" applyFont="1" applyBorder="1" applyAlignment="1">
      <alignment horizontal="left" vertical="top" wrapText="1" readingOrder="1"/>
    </xf>
    <xf numFmtId="0" fontId="17" fillId="0" borderId="22" xfId="0" applyFont="1" applyBorder="1" applyAlignment="1">
      <alignment horizontal="left" vertical="top" wrapText="1" readingOrder="1"/>
    </xf>
    <xf numFmtId="0" fontId="0" fillId="0" borderId="22" xfId="0" applyFont="1" applyBorder="1" applyAlignment="1">
      <alignment horizontal="left" vertical="top" readingOrder="1"/>
    </xf>
    <xf numFmtId="0" fontId="14" fillId="0" borderId="22" xfId="0" applyFont="1" applyBorder="1" applyAlignment="1">
      <alignment horizontal="left" vertical="top" wrapText="1" readingOrder="1"/>
    </xf>
    <xf numFmtId="2" fontId="14" fillId="0" borderId="22" xfId="0" applyNumberFormat="1" applyFont="1" applyBorder="1" applyAlignment="1">
      <alignment horizontal="left" vertical="top" readingOrder="1"/>
    </xf>
    <xf numFmtId="4" fontId="0" fillId="0" borderId="0" xfId="0" applyNumberFormat="1" applyBorder="1" applyAlignment="1">
      <alignment horizontal="left" vertical="top" readingOrder="1"/>
    </xf>
    <xf numFmtId="0" fontId="0" fillId="0" borderId="0" xfId="0" applyAlignment="1">
      <alignment horizontal="left" vertical="top" readingOrder="1"/>
    </xf>
    <xf numFmtId="4" fontId="0" fillId="0" borderId="0" xfId="0" applyNumberFormat="1" applyAlignment="1">
      <alignment horizontal="left" vertical="top" readingOrder="1"/>
    </xf>
    <xf numFmtId="0" fontId="14" fillId="0" borderId="27" xfId="0" applyFont="1" applyBorder="1" applyAlignment="1">
      <alignment horizontal="left" vertical="top" readingOrder="1"/>
    </xf>
    <xf numFmtId="0" fontId="14" fillId="0" borderId="28" xfId="0" applyFont="1" applyBorder="1" applyAlignment="1">
      <alignment horizontal="left" vertical="top" readingOrder="1"/>
    </xf>
    <xf numFmtId="0" fontId="13" fillId="0" borderId="28" xfId="0" applyFont="1" applyBorder="1" applyAlignment="1">
      <alignment horizontal="left" vertical="top" readingOrder="1"/>
    </xf>
    <xf numFmtId="2" fontId="14" fillId="0" borderId="28" xfId="0" applyNumberFormat="1" applyFont="1" applyBorder="1" applyAlignment="1">
      <alignment horizontal="left" vertical="top" readingOrder="1"/>
    </xf>
    <xf numFmtId="1" fontId="14" fillId="0" borderId="28" xfId="0" applyNumberFormat="1" applyFont="1" applyBorder="1" applyAlignment="1">
      <alignment horizontal="left" vertical="top" readingOrder="1"/>
    </xf>
    <xf numFmtId="2" fontId="14" fillId="0" borderId="29" xfId="0" applyNumberFormat="1" applyFont="1" applyBorder="1" applyAlignment="1">
      <alignment horizontal="left" vertical="top" wrapText="1" readingOrder="1"/>
    </xf>
    <xf numFmtId="2" fontId="13" fillId="0" borderId="29" xfId="0" applyNumberFormat="1" applyFont="1" applyBorder="1" applyAlignment="1">
      <alignment horizontal="left" vertical="top" wrapText="1" readingOrder="1"/>
    </xf>
    <xf numFmtId="2" fontId="14" fillId="0" borderId="27" xfId="0" applyNumberFormat="1" applyFont="1" applyBorder="1" applyAlignment="1">
      <alignment horizontal="left" vertical="top" wrapText="1" readingOrder="1"/>
    </xf>
    <xf numFmtId="2" fontId="13" fillId="0" borderId="27" xfId="0" applyNumberFormat="1" applyFont="1" applyBorder="1" applyAlignment="1">
      <alignment horizontal="left" vertical="top" wrapText="1" readingOrder="1"/>
    </xf>
    <xf numFmtId="2" fontId="13" fillId="0" borderId="28" xfId="0" applyNumberFormat="1" applyFont="1" applyBorder="1" applyAlignment="1">
      <alignment horizontal="left" vertical="top" readingOrder="1"/>
    </xf>
    <xf numFmtId="2" fontId="14" fillId="0" borderId="28" xfId="0" applyNumberFormat="1" applyFont="1" applyBorder="1" applyAlignment="1">
      <alignment horizontal="left" vertical="top" wrapText="1" readingOrder="1"/>
    </xf>
    <xf numFmtId="0" fontId="14" fillId="0" borderId="28" xfId="0" applyFont="1" applyBorder="1" applyAlignment="1">
      <alignment horizontal="left" vertical="top" wrapText="1" readingOrder="1"/>
    </xf>
    <xf numFmtId="2" fontId="16" fillId="0" borderId="28" xfId="0" applyNumberFormat="1" applyFont="1" applyBorder="1" applyAlignment="1">
      <alignment horizontal="left" vertical="top" wrapText="1" readingOrder="1"/>
    </xf>
    <xf numFmtId="0" fontId="14" fillId="0" borderId="30" xfId="0" applyFont="1" applyBorder="1" applyAlignment="1">
      <alignment horizontal="left" vertical="top" readingOrder="1"/>
    </xf>
    <xf numFmtId="2" fontId="13" fillId="0" borderId="29" xfId="0" applyNumberFormat="1" applyFont="1" applyBorder="1" applyAlignment="1">
      <alignment horizontal="left" vertical="top" readingOrder="1"/>
    </xf>
    <xf numFmtId="0" fontId="14" fillId="0" borderId="31" xfId="0" applyFont="1" applyBorder="1" applyAlignment="1">
      <alignment horizontal="left" vertical="top" wrapText="1" readingOrder="1"/>
    </xf>
    <xf numFmtId="0" fontId="14" fillId="0" borderId="32" xfId="0" applyFont="1" applyBorder="1" applyAlignment="1">
      <alignment horizontal="left" vertical="top" readingOrder="1"/>
    </xf>
    <xf numFmtId="4" fontId="0" fillId="0" borderId="33" xfId="0" applyNumberFormat="1" applyBorder="1" applyAlignment="1">
      <alignment horizontal="left" vertical="top" readingOrder="1"/>
    </xf>
    <xf numFmtId="0" fontId="20" fillId="0" borderId="10" xfId="0" applyFont="1" applyBorder="1" applyAlignment="1">
      <alignment horizontal="left" vertical="top" wrapText="1" readingOrder="1"/>
    </xf>
    <xf numFmtId="0" fontId="11" fillId="0" borderId="0" xfId="0" applyFont="1" applyAlignment="1">
      <alignment horizontal="center" vertical="top" readingOrder="1"/>
    </xf>
    <xf numFmtId="0" fontId="11" fillId="0" borderId="0" xfId="0" applyFont="1" applyBorder="1" applyAlignment="1">
      <alignment horizontal="center" vertical="top" readingOrder="1"/>
    </xf>
    <xf numFmtId="0" fontId="11" fillId="0" borderId="21" xfId="0" applyFont="1" applyBorder="1" applyAlignment="1">
      <alignment horizontal="center" vertical="top" wrapText="1" readingOrder="1"/>
    </xf>
    <xf numFmtId="0" fontId="11" fillId="0" borderId="21" xfId="0" applyFont="1" applyBorder="1" applyAlignment="1">
      <alignment horizontal="center" vertical="top" readingOrder="1"/>
    </xf>
    <xf numFmtId="0" fontId="12" fillId="0" borderId="10" xfId="0" applyFont="1" applyBorder="1" applyAlignment="1">
      <alignment horizontal="center" vertical="top" readingOrder="1"/>
    </xf>
    <xf numFmtId="0" fontId="11" fillId="0" borderId="11" xfId="0" applyFont="1" applyBorder="1" applyAlignment="1">
      <alignment horizontal="center" vertical="top" readingOrder="1"/>
    </xf>
    <xf numFmtId="0" fontId="12" fillId="0" borderId="11" xfId="0" applyFont="1" applyBorder="1" applyAlignment="1">
      <alignment horizontal="center" vertical="top" readingOrder="1"/>
    </xf>
    <xf numFmtId="9" fontId="11" fillId="0" borderId="12" xfId="0" applyNumberFormat="1" applyFont="1" applyBorder="1" applyAlignment="1">
      <alignment horizontal="center" vertical="top" readingOrder="1"/>
    </xf>
    <xf numFmtId="10" fontId="11" fillId="0" borderId="11" xfId="0" applyNumberFormat="1" applyFont="1" applyBorder="1" applyAlignment="1">
      <alignment horizontal="center" vertical="top" readingOrder="1"/>
    </xf>
    <xf numFmtId="0" fontId="11" fillId="0" borderId="12" xfId="0" applyFont="1" applyBorder="1" applyAlignment="1">
      <alignment horizontal="center" vertical="top" wrapText="1" readingOrder="1"/>
    </xf>
    <xf numFmtId="0" fontId="11" fillId="0" borderId="10" xfId="0" applyFont="1" applyBorder="1" applyAlignment="1">
      <alignment horizontal="center" vertical="top" wrapText="1" readingOrder="1"/>
    </xf>
    <xf numFmtId="0" fontId="11" fillId="0" borderId="11" xfId="0" applyFont="1" applyBorder="1" applyAlignment="1">
      <alignment horizontal="center" vertical="top" wrapText="1" readingOrder="1"/>
    </xf>
    <xf numFmtId="9" fontId="11" fillId="0" borderId="11" xfId="0" applyNumberFormat="1" applyFont="1" applyBorder="1" applyAlignment="1">
      <alignment horizontal="center" vertical="top" readingOrder="1"/>
    </xf>
    <xf numFmtId="9" fontId="11" fillId="0" borderId="11" xfId="0" applyNumberFormat="1" applyFont="1" applyBorder="1" applyAlignment="1">
      <alignment horizontal="center" vertical="top" wrapText="1" readingOrder="1"/>
    </xf>
    <xf numFmtId="0" fontId="11" fillId="36" borderId="11" xfId="0" applyFont="1" applyFill="1" applyBorder="1" applyAlignment="1">
      <alignment horizontal="center" vertical="top" readingOrder="1"/>
    </xf>
    <xf numFmtId="10" fontId="11" fillId="0" borderId="11" xfId="0" applyNumberFormat="1" applyFont="1" applyBorder="1" applyAlignment="1">
      <alignment horizontal="center" vertical="top" wrapText="1" readingOrder="1"/>
    </xf>
    <xf numFmtId="0" fontId="11" fillId="0" borderId="12" xfId="0" applyFont="1" applyBorder="1" applyAlignment="1">
      <alignment horizontal="center" vertical="top" readingOrder="1"/>
    </xf>
    <xf numFmtId="0" fontId="11" fillId="0" borderId="14" xfId="0" applyFont="1" applyBorder="1" applyAlignment="1">
      <alignment horizontal="center" vertical="top" readingOrder="1"/>
    </xf>
    <xf numFmtId="0" fontId="11" fillId="0" borderId="22" xfId="0" applyFont="1" applyBorder="1" applyAlignment="1">
      <alignment horizontal="center" vertical="top" readingOrder="1"/>
    </xf>
    <xf numFmtId="4" fontId="0" fillId="0" borderId="0" xfId="0" applyNumberFormat="1" applyBorder="1" applyAlignment="1">
      <alignment horizontal="center" vertical="top" readingOrder="1"/>
    </xf>
    <xf numFmtId="0" fontId="0" fillId="0" borderId="0" xfId="0" applyFont="1" applyBorder="1" applyAlignment="1">
      <alignment horizontal="center" vertical="top" readingOrder="1"/>
    </xf>
    <xf numFmtId="0" fontId="17" fillId="0" borderId="0" xfId="0" applyFont="1" applyBorder="1" applyAlignment="1">
      <alignment horizontal="center" vertical="top" wrapText="1" readingOrder="1"/>
    </xf>
    <xf numFmtId="2" fontId="14" fillId="0" borderId="0" xfId="0" applyNumberFormat="1" applyFont="1" applyBorder="1" applyAlignment="1">
      <alignment horizontal="center" vertical="top" readingOrder="1"/>
    </xf>
    <xf numFmtId="0" fontId="14" fillId="0" borderId="33" xfId="0" applyFont="1" applyBorder="1" applyAlignment="1">
      <alignment horizontal="center" vertical="top" readingOrder="1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justify"/>
    </xf>
    <xf numFmtId="2" fontId="0" fillId="0" borderId="0" xfId="0" applyNumberForma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3" fillId="0" borderId="28" xfId="0" applyNumberFormat="1" applyFont="1" applyBorder="1" applyAlignment="1">
      <alignment horizontal="center" wrapText="1"/>
    </xf>
    <xf numFmtId="0" fontId="0" fillId="0" borderId="34" xfId="0" applyFont="1" applyBorder="1" applyAlignment="1">
      <alignment horizontal="right" wrapText="1"/>
    </xf>
    <xf numFmtId="0" fontId="17" fillId="0" borderId="34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wrapText="1"/>
    </xf>
    <xf numFmtId="2" fontId="13" fillId="0" borderId="34" xfId="0" applyNumberFormat="1" applyFont="1" applyBorder="1" applyAlignment="1">
      <alignment horizontal="center" wrapText="1"/>
    </xf>
    <xf numFmtId="2" fontId="14" fillId="0" borderId="35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0" fontId="17" fillId="0" borderId="2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top" wrapText="1"/>
    </xf>
    <xf numFmtId="2" fontId="14" fillId="0" borderId="21" xfId="0" applyNumberFormat="1" applyFont="1" applyBorder="1" applyAlignment="1">
      <alignment horizontal="center" vertical="justify" wrapText="1"/>
    </xf>
    <xf numFmtId="2" fontId="14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 readingOrder="1"/>
    </xf>
    <xf numFmtId="0" fontId="14" fillId="0" borderId="15" xfId="0" applyFont="1" applyBorder="1" applyAlignment="1">
      <alignment horizontal="left" vertical="top" wrapText="1" readingOrder="1"/>
    </xf>
    <xf numFmtId="0" fontId="14" fillId="0" borderId="16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center" vertical="top" wrapText="1" readingOrder="1"/>
    </xf>
    <xf numFmtId="0" fontId="4" fillId="0" borderId="15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center" vertical="top" wrapText="1" readingOrder="1"/>
    </xf>
    <xf numFmtId="0" fontId="0" fillId="0" borderId="21" xfId="0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readingOrder="1"/>
    </xf>
    <xf numFmtId="0" fontId="14" fillId="0" borderId="21" xfId="0" applyFont="1" applyBorder="1" applyAlignment="1">
      <alignment horizontal="left" vertical="top" wrapText="1" readingOrder="1"/>
    </xf>
    <xf numFmtId="2" fontId="14" fillId="0" borderId="21" xfId="0" applyNumberFormat="1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4" fillId="0" borderId="15" xfId="0" applyFont="1" applyBorder="1" applyAlignment="1">
      <alignment horizontal="left" vertical="top" wrapText="1" readingOrder="1"/>
    </xf>
    <xf numFmtId="0" fontId="4" fillId="0" borderId="16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center" vertical="top" readingOrder="1"/>
    </xf>
    <xf numFmtId="0" fontId="4" fillId="0" borderId="15" xfId="0" applyFont="1" applyBorder="1" applyAlignment="1">
      <alignment horizontal="center" vertical="top" readingOrder="1"/>
    </xf>
    <xf numFmtId="0" fontId="4" fillId="0" borderId="16" xfId="0" applyFont="1" applyBorder="1" applyAlignment="1">
      <alignment horizontal="center" vertical="top" readingOrder="1"/>
    </xf>
    <xf numFmtId="0" fontId="4" fillId="0" borderId="21" xfId="0" applyFont="1" applyBorder="1" applyAlignment="1">
      <alignment horizontal="center" vertical="top" readingOrder="1"/>
    </xf>
    <xf numFmtId="0" fontId="4" fillId="0" borderId="10" xfId="0" applyFont="1" applyBorder="1" applyAlignment="1">
      <alignment horizontal="center" vertical="top" readingOrder="1"/>
    </xf>
    <xf numFmtId="0" fontId="4" fillId="0" borderId="40" xfId="0" applyFont="1" applyBorder="1" applyAlignment="1">
      <alignment horizontal="center" vertical="top" readingOrder="1"/>
    </xf>
    <xf numFmtId="0" fontId="4" fillId="0" borderId="41" xfId="0" applyFont="1" applyBorder="1" applyAlignment="1">
      <alignment horizontal="center" vertical="top" readingOrder="1"/>
    </xf>
    <xf numFmtId="0" fontId="4" fillId="0" borderId="42" xfId="0" applyFont="1" applyBorder="1" applyAlignment="1">
      <alignment horizontal="center" vertical="top" readingOrder="1"/>
    </xf>
    <xf numFmtId="2" fontId="14" fillId="0" borderId="0" xfId="0" applyNumberFormat="1" applyFont="1" applyAlignment="1">
      <alignment horizontal="left" vertical="top" readingOrder="1"/>
    </xf>
    <xf numFmtId="0" fontId="4" fillId="0" borderId="0" xfId="0" applyFont="1" applyBorder="1" applyAlignment="1">
      <alignment horizontal="center" vertical="top" readingOrder="1"/>
    </xf>
    <xf numFmtId="0" fontId="4" fillId="0" borderId="0" xfId="0" applyFont="1" applyBorder="1" applyAlignment="1">
      <alignment horizontal="center" vertical="top" wrapText="1" readingOrder="1"/>
    </xf>
    <xf numFmtId="0" fontId="13" fillId="0" borderId="43" xfId="0" applyFont="1" applyBorder="1" applyAlignment="1">
      <alignment horizontal="left" vertical="top" wrapText="1" readingOrder="1"/>
    </xf>
    <xf numFmtId="0" fontId="17" fillId="0" borderId="21" xfId="0" applyFont="1" applyBorder="1" applyAlignment="1">
      <alignment horizontal="left" vertical="top" wrapText="1" readingOrder="1"/>
    </xf>
    <xf numFmtId="0" fontId="13" fillId="0" borderId="0" xfId="0" applyFont="1" applyBorder="1" applyAlignment="1">
      <alignment horizontal="center" vertical="top" wrapText="1" readingOrder="1"/>
    </xf>
    <xf numFmtId="0" fontId="13" fillId="0" borderId="43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 vertical="top" wrapText="1"/>
    </xf>
    <xf numFmtId="2" fontId="17" fillId="0" borderId="21" xfId="0" applyNumberFormat="1" applyFont="1" applyBorder="1" applyAlignment="1">
      <alignment horizontal="center" vertical="justify" wrapText="1"/>
    </xf>
    <xf numFmtId="2" fontId="17" fillId="0" borderId="21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vertical="justify" wrapText="1"/>
    </xf>
    <xf numFmtId="0" fontId="11" fillId="0" borderId="45" xfId="0" applyFont="1" applyBorder="1" applyAlignment="1">
      <alignment horizontal="center" vertical="justify" wrapText="1"/>
    </xf>
    <xf numFmtId="2" fontId="17" fillId="0" borderId="44" xfId="0" applyNumberFormat="1" applyFont="1" applyBorder="1" applyAlignment="1">
      <alignment horizontal="center" vertical="justify" wrapText="1"/>
    </xf>
    <xf numFmtId="2" fontId="17" fillId="0" borderId="45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justify" wrapText="1"/>
    </xf>
    <xf numFmtId="0" fontId="17" fillId="0" borderId="45" xfId="0" applyFont="1" applyBorder="1" applyAlignment="1">
      <alignment horizontal="center" vertical="justify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B1">
      <selection activeCell="B1" sqref="A1:I87"/>
    </sheetView>
  </sheetViews>
  <sheetFormatPr defaultColWidth="9.00390625" defaultRowHeight="12.75"/>
  <cols>
    <col min="1" max="1" width="6.375" style="1" customWidth="1"/>
    <col min="2" max="2" width="30.375" style="126" customWidth="1"/>
    <col min="3" max="3" width="7.125" style="34" customWidth="1"/>
    <col min="4" max="4" width="41.75390625" style="51" customWidth="1"/>
    <col min="5" max="5" width="10.125" style="53" customWidth="1"/>
    <col min="6" max="6" width="8.25390625" style="54" customWidth="1"/>
    <col min="7" max="7" width="13.00390625" style="54" customWidth="1"/>
    <col min="8" max="8" width="19.75390625" style="52" customWidth="1"/>
    <col min="9" max="9" width="11.875" style="0" customWidth="1"/>
    <col min="10" max="10" width="10.875" style="0" customWidth="1"/>
  </cols>
  <sheetData>
    <row r="1" spans="5:8" ht="15">
      <c r="E1" s="358"/>
      <c r="F1" s="358"/>
      <c r="G1" s="358"/>
      <c r="H1" s="358"/>
    </row>
    <row r="2" spans="1:8" ht="24" customHeight="1">
      <c r="A2" s="346" t="s">
        <v>0</v>
      </c>
      <c r="B2" s="346"/>
      <c r="C2" s="346"/>
      <c r="D2" s="346"/>
      <c r="E2" s="346"/>
      <c r="F2" s="346"/>
      <c r="G2" s="346"/>
      <c r="H2" s="346"/>
    </row>
    <row r="3" spans="1:8" ht="32.25" customHeight="1">
      <c r="A3" s="347" t="s">
        <v>80</v>
      </c>
      <c r="B3" s="347"/>
      <c r="C3" s="347"/>
      <c r="D3" s="347"/>
      <c r="E3" s="347"/>
      <c r="F3" s="347"/>
      <c r="G3" s="347"/>
      <c r="H3" s="347"/>
    </row>
    <row r="4" spans="1:9" ht="15">
      <c r="A4" s="24"/>
      <c r="B4" s="133"/>
      <c r="C4" s="50"/>
      <c r="D4" s="136" t="s">
        <v>94</v>
      </c>
      <c r="E4" s="117"/>
      <c r="F4" s="118"/>
      <c r="G4" s="118"/>
      <c r="H4" s="113"/>
      <c r="I4" s="170">
        <v>29179.72</v>
      </c>
    </row>
    <row r="5" spans="1:9" ht="33.75" customHeight="1">
      <c r="A5" s="137"/>
      <c r="B5" s="362" t="s">
        <v>124</v>
      </c>
      <c r="C5" s="362"/>
      <c r="D5" s="362"/>
      <c r="E5" s="362"/>
      <c r="F5" s="362"/>
      <c r="G5" s="362"/>
      <c r="H5" s="362"/>
      <c r="I5" s="170">
        <v>26347.2</v>
      </c>
    </row>
    <row r="6" spans="1:8" s="25" customFormat="1" ht="49.5" customHeight="1">
      <c r="A6" s="138"/>
      <c r="B6" s="348" t="s">
        <v>1</v>
      </c>
      <c r="C6" s="139" t="s">
        <v>2</v>
      </c>
      <c r="D6" s="349" t="s">
        <v>3</v>
      </c>
      <c r="E6" s="350" t="s">
        <v>4</v>
      </c>
      <c r="F6" s="351" t="s">
        <v>5</v>
      </c>
      <c r="G6" s="140" t="s">
        <v>6</v>
      </c>
      <c r="H6" s="141" t="s">
        <v>7</v>
      </c>
    </row>
    <row r="7" spans="1:8" ht="12.75" customHeight="1" hidden="1">
      <c r="A7" s="142" t="s">
        <v>8</v>
      </c>
      <c r="B7" s="348"/>
      <c r="C7" s="143"/>
      <c r="D7" s="349"/>
      <c r="E7" s="350"/>
      <c r="F7" s="351"/>
      <c r="G7" s="144"/>
      <c r="H7" s="145"/>
    </row>
    <row r="8" spans="1:10" s="15" customFormat="1" ht="17.25" customHeight="1">
      <c r="A8" s="352" t="s">
        <v>9</v>
      </c>
      <c r="B8" s="352"/>
      <c r="C8" s="352"/>
      <c r="D8" s="352"/>
      <c r="E8" s="352"/>
      <c r="F8" s="352"/>
      <c r="G8" s="352"/>
      <c r="H8" s="352"/>
      <c r="J8" s="26"/>
    </row>
    <row r="9" spans="1:8" ht="15" customHeight="1">
      <c r="A9" s="353" t="s">
        <v>10</v>
      </c>
      <c r="B9" s="353"/>
      <c r="C9" s="353"/>
      <c r="D9" s="353"/>
      <c r="E9" s="353"/>
      <c r="F9" s="353"/>
      <c r="G9" s="353"/>
      <c r="H9" s="353"/>
    </row>
    <row r="10" spans="1:10" ht="39" customHeight="1">
      <c r="A10" s="3">
        <v>1</v>
      </c>
      <c r="B10" s="127" t="s">
        <v>11</v>
      </c>
      <c r="C10" s="35">
        <v>1.6</v>
      </c>
      <c r="D10" s="123" t="s">
        <v>116</v>
      </c>
      <c r="E10" s="57">
        <v>10000</v>
      </c>
      <c r="F10" s="181">
        <f>G10/I4</f>
        <v>0.5483260291736863</v>
      </c>
      <c r="G10" s="182">
        <f>E10*C10</f>
        <v>16000</v>
      </c>
      <c r="H10" s="59"/>
      <c r="J10" s="4"/>
    </row>
    <row r="11" spans="1:8" ht="15">
      <c r="A11" s="5">
        <v>2</v>
      </c>
      <c r="B11" s="123" t="s">
        <v>13</v>
      </c>
      <c r="C11" s="36"/>
      <c r="D11" s="124" t="s">
        <v>14</v>
      </c>
      <c r="E11" s="58"/>
      <c r="F11" s="182"/>
      <c r="G11" s="182"/>
      <c r="H11" s="61"/>
    </row>
    <row r="12" spans="1:8" ht="15">
      <c r="A12" s="5"/>
      <c r="B12" s="128"/>
      <c r="C12" s="36"/>
      <c r="D12" s="124" t="s">
        <v>92</v>
      </c>
      <c r="E12" s="58"/>
      <c r="F12" s="182"/>
      <c r="G12" s="182"/>
      <c r="H12" s="61"/>
    </row>
    <row r="13" spans="1:8" ht="13.5" customHeight="1">
      <c r="A13" s="5"/>
      <c r="B13" s="123"/>
      <c r="C13" s="37">
        <v>4</v>
      </c>
      <c r="D13" s="125"/>
      <c r="E13" s="63">
        <v>10000</v>
      </c>
      <c r="F13" s="182">
        <f>G13/I4</f>
        <v>1.370815072934216</v>
      </c>
      <c r="G13" s="182">
        <f>E13*C13</f>
        <v>40000</v>
      </c>
      <c r="H13" s="62"/>
    </row>
    <row r="14" spans="1:8" ht="17.25" customHeight="1">
      <c r="A14" s="5">
        <v>3</v>
      </c>
      <c r="B14" s="123" t="s">
        <v>13</v>
      </c>
      <c r="C14" s="37"/>
      <c r="D14" s="123" t="s">
        <v>16</v>
      </c>
      <c r="E14" s="58" t="s">
        <v>17</v>
      </c>
      <c r="F14" s="58" t="s">
        <v>17</v>
      </c>
      <c r="G14" s="58" t="s">
        <v>17</v>
      </c>
      <c r="H14" s="61"/>
    </row>
    <row r="15" spans="1:8" ht="19.5" customHeight="1">
      <c r="A15" s="5"/>
      <c r="B15" s="123"/>
      <c r="C15" s="36"/>
      <c r="D15" s="124" t="s">
        <v>15</v>
      </c>
      <c r="E15" s="58" t="s">
        <v>17</v>
      </c>
      <c r="F15" s="58" t="s">
        <v>17</v>
      </c>
      <c r="G15" s="58">
        <v>0</v>
      </c>
      <c r="H15" s="64"/>
    </row>
    <row r="16" spans="1:8" ht="53.25" customHeight="1">
      <c r="A16" s="5">
        <v>4</v>
      </c>
      <c r="B16" s="123" t="s">
        <v>18</v>
      </c>
      <c r="C16" s="37">
        <v>3.33</v>
      </c>
      <c r="D16" s="123" t="s">
        <v>96</v>
      </c>
      <c r="E16" s="63">
        <v>14700</v>
      </c>
      <c r="F16" s="58">
        <f>G16/I4</f>
        <v>1.6775692158800701</v>
      </c>
      <c r="G16" s="58">
        <f>E16*C16</f>
        <v>48951</v>
      </c>
      <c r="H16" s="61"/>
    </row>
    <row r="17" spans="1:8" ht="27.75" customHeight="1">
      <c r="A17" s="5">
        <v>5</v>
      </c>
      <c r="B17" s="123" t="s">
        <v>19</v>
      </c>
      <c r="C17" s="37">
        <v>0.95</v>
      </c>
      <c r="D17" s="123" t="s">
        <v>95</v>
      </c>
      <c r="E17" s="63">
        <v>16000</v>
      </c>
      <c r="F17" s="58">
        <f>G17/I4</f>
        <v>0.520909727715002</v>
      </c>
      <c r="G17" s="58">
        <f>E17*C17</f>
        <v>15200</v>
      </c>
      <c r="H17" s="61"/>
    </row>
    <row r="18" spans="1:8" ht="37.5" customHeight="1">
      <c r="A18" s="5">
        <v>6</v>
      </c>
      <c r="B18" s="123" t="s">
        <v>97</v>
      </c>
      <c r="C18" s="37">
        <v>0.95</v>
      </c>
      <c r="D18" s="123" t="s">
        <v>20</v>
      </c>
      <c r="E18" s="63">
        <v>29000</v>
      </c>
      <c r="F18" s="58">
        <f>G18/I4</f>
        <v>0.9441488814834412</v>
      </c>
      <c r="G18" s="58">
        <f>E18*C18</f>
        <v>27550</v>
      </c>
      <c r="H18" s="61"/>
    </row>
    <row r="19" spans="1:8" ht="21" customHeight="1">
      <c r="A19" s="5">
        <v>7</v>
      </c>
      <c r="B19" s="123" t="s">
        <v>21</v>
      </c>
      <c r="C19" s="37">
        <v>0.62</v>
      </c>
      <c r="D19" s="56" t="s">
        <v>22</v>
      </c>
      <c r="E19" s="63">
        <v>18000</v>
      </c>
      <c r="F19" s="58">
        <f>G19/I4</f>
        <v>0.38245740534864625</v>
      </c>
      <c r="G19" s="58">
        <f>E19*C19</f>
        <v>11160</v>
      </c>
      <c r="H19" s="61"/>
    </row>
    <row r="20" spans="1:10" ht="27.75" customHeight="1">
      <c r="A20" s="6"/>
      <c r="B20" s="123" t="s">
        <v>23</v>
      </c>
      <c r="C20" s="36">
        <f>C18+C17+C16+C13+C10+C19</f>
        <v>11.45</v>
      </c>
      <c r="D20" s="60"/>
      <c r="E20" s="58"/>
      <c r="F20" s="58">
        <f>G20/I4</f>
        <v>5.444226332535062</v>
      </c>
      <c r="G20" s="63">
        <f>G19+G18+G17+G16+G13+G10</f>
        <v>158861</v>
      </c>
      <c r="H20" s="58"/>
      <c r="J20" s="2"/>
    </row>
    <row r="21" spans="1:10" ht="27.75" customHeight="1">
      <c r="A21" s="7"/>
      <c r="B21" s="129" t="s">
        <v>24</v>
      </c>
      <c r="C21" s="38">
        <v>0.14</v>
      </c>
      <c r="D21" s="65"/>
      <c r="E21" s="66"/>
      <c r="F21" s="66">
        <f>G21/I4</f>
        <v>0.7621916865549087</v>
      </c>
      <c r="G21" s="67">
        <f>G20*C21</f>
        <v>22240.54</v>
      </c>
      <c r="H21" s="58"/>
      <c r="J21" s="2"/>
    </row>
    <row r="22" spans="1:8" ht="30" customHeight="1">
      <c r="A22" s="5">
        <v>7</v>
      </c>
      <c r="B22" s="123" t="s">
        <v>93</v>
      </c>
      <c r="C22" s="39">
        <v>0.2028</v>
      </c>
      <c r="D22" s="56"/>
      <c r="E22" s="58"/>
      <c r="F22" s="66">
        <f>G22/I4</f>
        <v>1.2586615742714462</v>
      </c>
      <c r="G22" s="63">
        <f>(G21+G20)*C22</f>
        <v>36727.392312</v>
      </c>
      <c r="H22" s="68"/>
    </row>
    <row r="23" spans="1:8" ht="39" customHeight="1">
      <c r="A23" s="8">
        <v>8</v>
      </c>
      <c r="B23" s="129" t="s">
        <v>115</v>
      </c>
      <c r="C23" s="38">
        <v>0.11</v>
      </c>
      <c r="D23" s="65"/>
      <c r="E23" s="69"/>
      <c r="F23" s="69">
        <f>G23/I4</f>
        <v>0.6827059820998969</v>
      </c>
      <c r="G23" s="41">
        <f>(G21+G20)*C23</f>
        <v>19921.169400000002</v>
      </c>
      <c r="H23" s="69"/>
    </row>
    <row r="24" spans="1:10" ht="19.5" customHeight="1">
      <c r="A24" s="8"/>
      <c r="B24" s="70" t="s">
        <v>12</v>
      </c>
      <c r="C24" s="40"/>
      <c r="D24" s="65"/>
      <c r="E24" s="41"/>
      <c r="F24" s="41">
        <f>G24/I4</f>
        <v>8.147785575461313</v>
      </c>
      <c r="G24" s="41">
        <f>G23+G21+G22+G20</f>
        <v>237750.101712</v>
      </c>
      <c r="H24" s="41"/>
      <c r="I24" s="2"/>
      <c r="J24" s="2"/>
    </row>
    <row r="25" spans="1:8" s="15" customFormat="1" ht="21" customHeight="1">
      <c r="A25" s="343" t="s">
        <v>25</v>
      </c>
      <c r="B25" s="344"/>
      <c r="C25" s="344"/>
      <c r="D25" s="344"/>
      <c r="E25" s="344"/>
      <c r="F25" s="344"/>
      <c r="G25" s="344"/>
      <c r="H25" s="345"/>
    </row>
    <row r="26" spans="1:8" ht="75" customHeight="1">
      <c r="A26" s="9">
        <v>9</v>
      </c>
      <c r="B26" s="127" t="s">
        <v>26</v>
      </c>
      <c r="C26" s="42"/>
      <c r="D26" s="71" t="s">
        <v>98</v>
      </c>
      <c r="E26" s="72"/>
      <c r="F26" s="72"/>
      <c r="G26" s="72"/>
      <c r="H26" s="72"/>
    </row>
    <row r="27" spans="1:8" ht="51">
      <c r="A27" s="9">
        <v>10</v>
      </c>
      <c r="B27" s="127" t="s">
        <v>27</v>
      </c>
      <c r="C27" s="42"/>
      <c r="D27" s="55"/>
      <c r="E27" s="72"/>
      <c r="F27" s="72" t="s">
        <v>17</v>
      </c>
      <c r="G27" s="72" t="s">
        <v>17</v>
      </c>
      <c r="H27" s="72"/>
    </row>
    <row r="28" spans="1:8" ht="21" customHeight="1">
      <c r="A28" s="9"/>
      <c r="B28" s="127" t="s">
        <v>12</v>
      </c>
      <c r="C28" s="42"/>
      <c r="D28" s="55"/>
      <c r="E28" s="73"/>
      <c r="F28" s="73">
        <f>SUM(F26:F27)</f>
        <v>0</v>
      </c>
      <c r="G28" s="73">
        <f>SUM(G26:G27)</f>
        <v>0</v>
      </c>
      <c r="H28" s="73"/>
    </row>
    <row r="29" spans="1:8" s="15" customFormat="1" ht="16.5" customHeight="1">
      <c r="A29" s="343" t="s">
        <v>28</v>
      </c>
      <c r="B29" s="344"/>
      <c r="C29" s="344"/>
      <c r="D29" s="344"/>
      <c r="E29" s="344"/>
      <c r="F29" s="344"/>
      <c r="G29" s="344"/>
      <c r="H29" s="345"/>
    </row>
    <row r="30" spans="1:8" ht="64.5" customHeight="1">
      <c r="A30" s="8">
        <v>11</v>
      </c>
      <c r="B30" s="129" t="s">
        <v>29</v>
      </c>
      <c r="C30" s="40"/>
      <c r="D30" s="65" t="s">
        <v>82</v>
      </c>
      <c r="E30" s="41"/>
      <c r="F30" s="41"/>
      <c r="G30" s="41"/>
      <c r="H30" s="160"/>
    </row>
    <row r="31" spans="1:8" s="166" customFormat="1" ht="64.5" customHeight="1">
      <c r="A31" s="161"/>
      <c r="B31" s="159" t="s">
        <v>99</v>
      </c>
      <c r="C31" s="162"/>
      <c r="D31" s="163" t="s">
        <v>100</v>
      </c>
      <c r="E31" s="164"/>
      <c r="F31" s="164">
        <f>G31/I4</f>
        <v>0.22275744935181008</v>
      </c>
      <c r="G31" s="164">
        <v>6500</v>
      </c>
      <c r="H31" s="165"/>
    </row>
    <row r="32" spans="1:8" s="15" customFormat="1" ht="17.25" customHeight="1">
      <c r="A32" s="340" t="s">
        <v>30</v>
      </c>
      <c r="B32" s="341"/>
      <c r="C32" s="341"/>
      <c r="D32" s="341"/>
      <c r="E32" s="341"/>
      <c r="F32" s="341"/>
      <c r="G32" s="341"/>
      <c r="H32" s="342"/>
    </row>
    <row r="33" spans="1:8" ht="15.75" customHeight="1">
      <c r="A33" s="5">
        <v>12</v>
      </c>
      <c r="B33" s="124" t="s">
        <v>31</v>
      </c>
      <c r="C33" s="36"/>
      <c r="D33" s="60"/>
      <c r="E33" s="58"/>
      <c r="F33" s="58">
        <f>G33/I4</f>
        <v>0.1028111304700662</v>
      </c>
      <c r="G33" s="58">
        <v>3000</v>
      </c>
      <c r="H33" s="58"/>
    </row>
    <row r="34" spans="1:8" ht="45.75" customHeight="1">
      <c r="A34" s="5">
        <v>13</v>
      </c>
      <c r="B34" s="124" t="s">
        <v>84</v>
      </c>
      <c r="C34" s="36"/>
      <c r="D34" s="134" t="s">
        <v>83</v>
      </c>
      <c r="E34" s="76"/>
      <c r="F34" s="58" t="s">
        <v>17</v>
      </c>
      <c r="G34" s="58" t="s">
        <v>17</v>
      </c>
      <c r="H34" s="58"/>
    </row>
    <row r="35" spans="1:8" ht="16.5" customHeight="1">
      <c r="A35" s="5">
        <v>14</v>
      </c>
      <c r="B35" s="124" t="s">
        <v>32</v>
      </c>
      <c r="C35" s="36"/>
      <c r="D35" s="135" t="s">
        <v>33</v>
      </c>
      <c r="E35" s="76"/>
      <c r="F35" s="58">
        <f>G35/I4</f>
        <v>0</v>
      </c>
      <c r="G35" s="58">
        <v>0</v>
      </c>
      <c r="H35" s="61"/>
    </row>
    <row r="36" spans="1:8" ht="67.5" customHeight="1">
      <c r="A36" s="5">
        <v>15</v>
      </c>
      <c r="B36" s="124" t="s">
        <v>81</v>
      </c>
      <c r="C36" s="36"/>
      <c r="D36" s="134" t="s">
        <v>101</v>
      </c>
      <c r="E36" s="76"/>
      <c r="F36" s="58"/>
      <c r="G36" s="58"/>
      <c r="H36" s="58"/>
    </row>
    <row r="37" spans="1:8" ht="74.25" customHeight="1">
      <c r="A37" s="5">
        <v>16</v>
      </c>
      <c r="B37" s="123" t="s">
        <v>34</v>
      </c>
      <c r="C37" s="36"/>
      <c r="D37" s="134" t="s">
        <v>102</v>
      </c>
      <c r="E37" s="76"/>
      <c r="F37" s="58">
        <f>G37/I4</f>
        <v>0.24674671312815885</v>
      </c>
      <c r="G37" s="58">
        <v>7200</v>
      </c>
      <c r="H37" s="61"/>
    </row>
    <row r="38" spans="1:8" ht="24.75" customHeight="1">
      <c r="A38" s="5">
        <v>17</v>
      </c>
      <c r="B38" s="123" t="s">
        <v>35</v>
      </c>
      <c r="C38" s="36"/>
      <c r="D38" s="56"/>
      <c r="E38" s="76"/>
      <c r="F38" s="58">
        <f>G38/I4</f>
        <v>0.12277396767343896</v>
      </c>
      <c r="G38" s="58">
        <v>3582.51</v>
      </c>
      <c r="H38" s="58"/>
    </row>
    <row r="39" spans="1:8" ht="14.25" customHeight="1">
      <c r="A39" s="5">
        <v>18</v>
      </c>
      <c r="B39" s="60" t="s">
        <v>85</v>
      </c>
      <c r="C39" s="36"/>
      <c r="D39" s="56"/>
      <c r="E39" s="77"/>
      <c r="F39" s="63">
        <f>SUM(F33:F38)</f>
        <v>0.472331811271664</v>
      </c>
      <c r="G39" s="63">
        <f>G38+G37+G36+G35+G33</f>
        <v>13782.51</v>
      </c>
      <c r="H39" s="63"/>
    </row>
    <row r="40" spans="1:10" s="15" customFormat="1" ht="17.25" customHeight="1">
      <c r="A40" s="343" t="s">
        <v>36</v>
      </c>
      <c r="B40" s="344"/>
      <c r="C40" s="344"/>
      <c r="D40" s="344"/>
      <c r="E40" s="344"/>
      <c r="F40" s="344"/>
      <c r="G40" s="344"/>
      <c r="H40" s="345"/>
      <c r="J40" s="27"/>
    </row>
    <row r="41" spans="1:8" ht="30" customHeight="1">
      <c r="A41" s="10">
        <v>19</v>
      </c>
      <c r="B41" s="123" t="s">
        <v>103</v>
      </c>
      <c r="C41" s="43"/>
      <c r="D41" s="56"/>
      <c r="E41" s="78"/>
      <c r="F41" s="79">
        <f>G41/I4</f>
        <v>5.337998102791939</v>
      </c>
      <c r="G41" s="79">
        <v>155761.29</v>
      </c>
      <c r="H41" s="79"/>
    </row>
    <row r="42" spans="1:8" ht="37.5" customHeight="1">
      <c r="A42" s="10">
        <v>21</v>
      </c>
      <c r="B42" s="123" t="s">
        <v>37</v>
      </c>
      <c r="C42" s="43"/>
      <c r="D42" s="56"/>
      <c r="E42" s="78"/>
      <c r="F42" s="79">
        <f>G42/I4</f>
        <v>1.1787008237227774</v>
      </c>
      <c r="G42" s="79">
        <v>34394.16</v>
      </c>
      <c r="H42" s="74"/>
    </row>
    <row r="43" spans="1:8" ht="17.25" customHeight="1">
      <c r="A43" s="10">
        <v>22</v>
      </c>
      <c r="B43" s="123" t="s">
        <v>38</v>
      </c>
      <c r="C43" s="43"/>
      <c r="D43" s="56" t="s">
        <v>86</v>
      </c>
      <c r="E43" s="78"/>
      <c r="F43" s="79">
        <f>G43/I4</f>
        <v>0.12000012337335657</v>
      </c>
      <c r="G43" s="79">
        <v>3501.57</v>
      </c>
      <c r="H43" s="74"/>
    </row>
    <row r="44" spans="1:8" ht="48" customHeight="1">
      <c r="A44" s="10">
        <v>23</v>
      </c>
      <c r="B44" s="123" t="s">
        <v>87</v>
      </c>
      <c r="C44" s="43"/>
      <c r="D44" s="56" t="s">
        <v>104</v>
      </c>
      <c r="E44" s="78"/>
      <c r="F44" s="79">
        <v>1.45</v>
      </c>
      <c r="G44" s="79">
        <v>41646.72</v>
      </c>
      <c r="H44" s="74"/>
    </row>
    <row r="45" spans="1:8" ht="30" customHeight="1">
      <c r="A45" s="5">
        <v>35</v>
      </c>
      <c r="B45" s="124" t="s">
        <v>39</v>
      </c>
      <c r="C45" s="36"/>
      <c r="D45" s="56"/>
      <c r="E45" s="58"/>
      <c r="F45" s="58">
        <f>G45/I4</f>
        <v>0.11254288937659442</v>
      </c>
      <c r="G45" s="58">
        <v>3283.97</v>
      </c>
      <c r="H45" s="61"/>
    </row>
    <row r="46" spans="1:8" ht="30" customHeight="1">
      <c r="A46" s="5"/>
      <c r="B46" s="124" t="s">
        <v>85</v>
      </c>
      <c r="C46" s="36"/>
      <c r="D46" s="56"/>
      <c r="E46" s="58"/>
      <c r="F46" s="58"/>
      <c r="G46" s="58">
        <f>G45+G44+G43+G42+G41</f>
        <v>238587.71000000002</v>
      </c>
      <c r="H46" s="61"/>
    </row>
    <row r="47" spans="1:8" ht="30" customHeight="1">
      <c r="A47" s="5"/>
      <c r="B47" s="124" t="s">
        <v>105</v>
      </c>
      <c r="C47" s="168">
        <v>0.05</v>
      </c>
      <c r="D47" s="56"/>
      <c r="E47" s="58"/>
      <c r="F47" s="58"/>
      <c r="G47" s="58">
        <v>41834.04</v>
      </c>
      <c r="H47" s="61"/>
    </row>
    <row r="48" spans="1:11" ht="24.75" customHeight="1">
      <c r="A48" s="10">
        <v>24</v>
      </c>
      <c r="B48" s="123" t="s">
        <v>40</v>
      </c>
      <c r="C48" s="167">
        <v>0.04</v>
      </c>
      <c r="D48" s="56"/>
      <c r="E48" s="78"/>
      <c r="F48" s="79">
        <f>G48/I4</f>
        <v>1.2043676224446294</v>
      </c>
      <c r="G48" s="79">
        <v>35143.11</v>
      </c>
      <c r="H48" s="79"/>
      <c r="J48" s="2"/>
      <c r="K48" s="2"/>
    </row>
    <row r="49" spans="1:11" s="11" customFormat="1" ht="72.75" customHeight="1">
      <c r="A49" s="10">
        <v>25</v>
      </c>
      <c r="B49" s="123" t="s">
        <v>120</v>
      </c>
      <c r="C49" s="43"/>
      <c r="D49" s="56"/>
      <c r="E49" s="78"/>
      <c r="F49" s="80">
        <f>G49/I4</f>
        <v>19.657401500494178</v>
      </c>
      <c r="G49" s="75">
        <f>G48+G47+G46+G39+G31+G24</f>
        <v>573597.471712</v>
      </c>
      <c r="H49" s="122" t="s">
        <v>91</v>
      </c>
      <c r="I49" s="28"/>
      <c r="J49" s="29"/>
      <c r="K49" s="12"/>
    </row>
    <row r="50" spans="1:11" s="30" customFormat="1" ht="18.75" customHeight="1">
      <c r="A50" s="355" t="s">
        <v>107</v>
      </c>
      <c r="B50" s="356"/>
      <c r="C50" s="356"/>
      <c r="D50" s="356"/>
      <c r="E50" s="356"/>
      <c r="F50" s="356"/>
      <c r="G50" s="356"/>
      <c r="H50" s="357"/>
      <c r="J50" s="31"/>
      <c r="K50" s="31"/>
    </row>
    <row r="51" spans="1:11" ht="17.25" customHeight="1">
      <c r="A51" s="13"/>
      <c r="B51" s="359" t="s">
        <v>41</v>
      </c>
      <c r="C51" s="360"/>
      <c r="D51" s="360"/>
      <c r="E51" s="360"/>
      <c r="F51" s="360"/>
      <c r="G51" s="361"/>
      <c r="H51" s="62"/>
      <c r="I51" s="14"/>
      <c r="K51" s="15"/>
    </row>
    <row r="52" spans="1:11" ht="15.75">
      <c r="A52" s="16">
        <v>26</v>
      </c>
      <c r="B52" s="123" t="s">
        <v>42</v>
      </c>
      <c r="C52" s="36">
        <v>3</v>
      </c>
      <c r="D52" s="56" t="s">
        <v>14</v>
      </c>
      <c r="E52" s="58">
        <v>10000</v>
      </c>
      <c r="F52" s="58">
        <f>G52/I4</f>
        <v>1.028111304700662</v>
      </c>
      <c r="G52" s="58">
        <f>E52*C52</f>
        <v>30000</v>
      </c>
      <c r="H52" s="61"/>
      <c r="I52" s="14"/>
      <c r="K52" s="15"/>
    </row>
    <row r="53" spans="1:11" ht="13.5" customHeight="1">
      <c r="A53" s="13"/>
      <c r="B53" s="123"/>
      <c r="C53" s="36"/>
      <c r="D53" s="56" t="s">
        <v>43</v>
      </c>
      <c r="E53" s="66"/>
      <c r="F53" s="66"/>
      <c r="G53" s="66"/>
      <c r="H53" s="61"/>
      <c r="I53" s="14"/>
      <c r="K53" s="15"/>
    </row>
    <row r="54" spans="1:11" ht="15.75">
      <c r="A54" s="17"/>
      <c r="B54" s="123"/>
      <c r="C54" s="36"/>
      <c r="D54" s="81" t="s">
        <v>44</v>
      </c>
      <c r="E54" s="82"/>
      <c r="F54" s="82"/>
      <c r="G54" s="82"/>
      <c r="H54" s="83"/>
      <c r="I54" s="14"/>
      <c r="K54" s="15"/>
    </row>
    <row r="55" spans="1:11" ht="15.75">
      <c r="A55" s="17"/>
      <c r="B55" s="123" t="s">
        <v>45</v>
      </c>
      <c r="C55" s="39">
        <v>0.14</v>
      </c>
      <c r="D55" s="81"/>
      <c r="E55" s="84"/>
      <c r="F55" s="82">
        <f>G55/I4</f>
        <v>0.14393558265809267</v>
      </c>
      <c r="G55" s="82">
        <f>G52*C55</f>
        <v>4200</v>
      </c>
      <c r="H55" s="83"/>
      <c r="I55" s="14"/>
      <c r="K55" s="15"/>
    </row>
    <row r="56" spans="1:11" ht="15.75">
      <c r="A56" s="17"/>
      <c r="B56" s="123" t="s">
        <v>46</v>
      </c>
      <c r="C56" s="39">
        <v>0.2028</v>
      </c>
      <c r="D56" s="56"/>
      <c r="E56" s="85"/>
      <c r="F56" s="85">
        <f>G56/I4</f>
        <v>0.20850097259329423</v>
      </c>
      <c r="G56" s="85">
        <f>G52*C56</f>
        <v>6084</v>
      </c>
      <c r="H56" s="61"/>
      <c r="I56" s="14"/>
      <c r="K56" s="15"/>
    </row>
    <row r="57" spans="1:11" ht="25.5" customHeight="1">
      <c r="A57" s="16">
        <v>27</v>
      </c>
      <c r="B57" s="123" t="s">
        <v>47</v>
      </c>
      <c r="C57" s="36"/>
      <c r="D57" s="56"/>
      <c r="E57" s="77"/>
      <c r="F57" s="58">
        <f>G57/I4</f>
        <v>0.13708150729342158</v>
      </c>
      <c r="G57" s="58">
        <v>4000</v>
      </c>
      <c r="H57" s="63"/>
      <c r="I57" s="14"/>
      <c r="K57" s="15"/>
    </row>
    <row r="58" spans="1:11" ht="15.75">
      <c r="A58" s="16">
        <v>28</v>
      </c>
      <c r="B58" s="123" t="s">
        <v>48</v>
      </c>
      <c r="C58" s="36"/>
      <c r="D58" s="56"/>
      <c r="E58" s="77"/>
      <c r="F58" s="58">
        <f>G58/I4</f>
        <v>0.020280523596525254</v>
      </c>
      <c r="G58" s="58">
        <v>591.78</v>
      </c>
      <c r="H58" s="63"/>
      <c r="I58" s="14"/>
      <c r="K58" s="15"/>
    </row>
    <row r="59" spans="1:11" ht="18" customHeight="1">
      <c r="A59" s="16">
        <v>29</v>
      </c>
      <c r="B59" s="154" t="s">
        <v>88</v>
      </c>
      <c r="C59" s="155"/>
      <c r="D59" s="156"/>
      <c r="E59" s="157"/>
      <c r="F59" s="158">
        <f>G59/I5</f>
        <v>1.5438369162567558</v>
      </c>
      <c r="G59" s="158">
        <f>G58+G57+G56+G52</f>
        <v>40675.78</v>
      </c>
      <c r="H59" s="63"/>
      <c r="I59" s="14"/>
      <c r="K59" s="15"/>
    </row>
    <row r="60" spans="1:11" ht="19.5" customHeight="1">
      <c r="A60" s="16">
        <v>30</v>
      </c>
      <c r="B60" s="123" t="s">
        <v>89</v>
      </c>
      <c r="C60" s="36"/>
      <c r="D60" s="56"/>
      <c r="E60" s="77"/>
      <c r="F60" s="169">
        <f>F49+F59</f>
        <v>21.201238416750932</v>
      </c>
      <c r="G60" s="63">
        <f>G59+G49</f>
        <v>614273.251712</v>
      </c>
      <c r="H60" s="63"/>
      <c r="I60" s="14"/>
      <c r="K60" s="15"/>
    </row>
    <row r="61" spans="1:8" s="15" customFormat="1" ht="34.5" customHeight="1">
      <c r="A61" s="343" t="s">
        <v>108</v>
      </c>
      <c r="B61" s="344"/>
      <c r="C61" s="344"/>
      <c r="D61" s="344"/>
      <c r="E61" s="344"/>
      <c r="F61" s="344"/>
      <c r="G61" s="344"/>
      <c r="H61" s="345"/>
    </row>
    <row r="62" spans="1:8" ht="47.25" customHeight="1">
      <c r="A62" s="10">
        <v>31</v>
      </c>
      <c r="B62" s="123" t="s">
        <v>49</v>
      </c>
      <c r="C62" s="36">
        <v>16</v>
      </c>
      <c r="D62" s="56" t="s">
        <v>50</v>
      </c>
      <c r="E62" s="58">
        <v>10950</v>
      </c>
      <c r="F62" s="79">
        <f>G62/I4</f>
        <v>6.004170019451865</v>
      </c>
      <c r="G62" s="79">
        <f>E62*C62</f>
        <v>175200</v>
      </c>
      <c r="H62" s="74"/>
    </row>
    <row r="63" spans="1:8" ht="15">
      <c r="A63" s="10"/>
      <c r="B63" s="123" t="s">
        <v>51</v>
      </c>
      <c r="C63" s="36">
        <v>0.28</v>
      </c>
      <c r="D63" s="56"/>
      <c r="E63" s="58">
        <v>28000</v>
      </c>
      <c r="F63" s="79">
        <f>G63/I5</f>
        <v>0.3182102842047732</v>
      </c>
      <c r="G63" s="79">
        <v>8383.95</v>
      </c>
      <c r="H63" s="74"/>
    </row>
    <row r="64" spans="1:8" ht="20.25" customHeight="1">
      <c r="A64" s="10">
        <v>32</v>
      </c>
      <c r="B64" s="123" t="s">
        <v>52</v>
      </c>
      <c r="C64" s="39">
        <v>0.14</v>
      </c>
      <c r="D64" s="56"/>
      <c r="E64" s="58"/>
      <c r="F64" s="79">
        <v>0.4</v>
      </c>
      <c r="G64" s="79">
        <f>(G63+G62)*C64</f>
        <v>25701.753000000004</v>
      </c>
      <c r="H64" s="74"/>
    </row>
    <row r="65" spans="1:8" ht="19.5" customHeight="1">
      <c r="A65" s="5">
        <v>33</v>
      </c>
      <c r="B65" s="124" t="s">
        <v>53</v>
      </c>
      <c r="C65" s="44">
        <v>0.2028</v>
      </c>
      <c r="D65" s="56"/>
      <c r="E65" s="58"/>
      <c r="F65" s="58">
        <f>G65/I4</f>
        <v>1.4545424208457107</v>
      </c>
      <c r="G65" s="58">
        <f>(G64+G63+G62)*C65</f>
        <v>42443.140568400006</v>
      </c>
      <c r="H65" s="61"/>
    </row>
    <row r="66" spans="1:8" ht="21" customHeight="1">
      <c r="A66" s="5">
        <v>34</v>
      </c>
      <c r="B66" s="124" t="s">
        <v>54</v>
      </c>
      <c r="D66" s="61" t="s">
        <v>106</v>
      </c>
      <c r="E66" s="58"/>
      <c r="F66" s="58">
        <f>G66/I4</f>
        <v>0.054832602917368634</v>
      </c>
      <c r="G66" s="58">
        <v>1600</v>
      </c>
      <c r="H66" s="61"/>
    </row>
    <row r="67" spans="1:8" ht="15" customHeight="1">
      <c r="A67" s="5">
        <v>37</v>
      </c>
      <c r="B67" s="124" t="s">
        <v>55</v>
      </c>
      <c r="C67" s="45"/>
      <c r="D67" s="56"/>
      <c r="E67" s="58"/>
      <c r="F67" s="58">
        <f>G67/I4</f>
        <v>0.1199463188817439</v>
      </c>
      <c r="G67" s="66">
        <v>3500</v>
      </c>
      <c r="H67" s="63"/>
    </row>
    <row r="68" spans="1:8" ht="20.25" customHeight="1">
      <c r="A68" s="5">
        <v>38</v>
      </c>
      <c r="B68" s="124" t="s">
        <v>56</v>
      </c>
      <c r="C68" s="36"/>
      <c r="D68" s="56"/>
      <c r="E68" s="63"/>
      <c r="F68" s="183">
        <f>G68/I5</f>
        <v>9.747861008699218</v>
      </c>
      <c r="G68" s="63">
        <f>SUM(G62:G67)</f>
        <v>256828.8435684</v>
      </c>
      <c r="H68" s="63"/>
    </row>
    <row r="69" spans="1:9" s="33" customFormat="1" ht="28.5" customHeight="1">
      <c r="A69" s="32">
        <v>38</v>
      </c>
      <c r="B69" s="130" t="s">
        <v>119</v>
      </c>
      <c r="C69" s="45"/>
      <c r="D69" s="65" t="s">
        <v>122</v>
      </c>
      <c r="E69" s="88"/>
      <c r="F69" s="184">
        <f>F68+F60</f>
        <v>30.94909942545015</v>
      </c>
      <c r="G69" s="67">
        <f>G68+G60</f>
        <v>871102.0952804</v>
      </c>
      <c r="H69" s="67"/>
      <c r="I69" s="178"/>
    </row>
    <row r="70" spans="1:8" s="19" customFormat="1" ht="29.25" customHeight="1">
      <c r="A70" s="18">
        <v>39</v>
      </c>
      <c r="B70" s="131" t="s">
        <v>118</v>
      </c>
      <c r="C70" s="46"/>
      <c r="D70" s="91" t="s">
        <v>121</v>
      </c>
      <c r="E70" s="92"/>
      <c r="F70" s="180">
        <f>F69-F59</f>
        <v>29.405262509193395</v>
      </c>
      <c r="G70" s="93">
        <f>G69-G59</f>
        <v>830426.3152804</v>
      </c>
      <c r="H70" s="94"/>
    </row>
    <row r="71" spans="1:8" ht="19.5" customHeight="1">
      <c r="A71" s="336" t="s">
        <v>117</v>
      </c>
      <c r="B71" s="337"/>
      <c r="C71" s="337"/>
      <c r="D71" s="337"/>
      <c r="E71" s="337"/>
      <c r="F71" s="337"/>
      <c r="G71" s="337"/>
      <c r="H71" s="338"/>
    </row>
    <row r="72" spans="1:8" ht="27.75" customHeight="1">
      <c r="A72" s="3"/>
      <c r="B72" s="127" t="s">
        <v>57</v>
      </c>
      <c r="C72" s="47" t="s">
        <v>58</v>
      </c>
      <c r="D72" s="55" t="s">
        <v>59</v>
      </c>
      <c r="E72" s="57"/>
      <c r="F72" s="73" t="s">
        <v>60</v>
      </c>
      <c r="G72" s="95" t="s">
        <v>61</v>
      </c>
      <c r="H72" s="61"/>
    </row>
    <row r="73" spans="1:8" ht="30" customHeight="1">
      <c r="A73" s="5" t="s">
        <v>62</v>
      </c>
      <c r="B73" s="123" t="s">
        <v>63</v>
      </c>
      <c r="C73" s="42">
        <v>2</v>
      </c>
      <c r="D73" s="56" t="s">
        <v>110</v>
      </c>
      <c r="E73" s="58">
        <v>10000</v>
      </c>
      <c r="F73" s="96">
        <v>129</v>
      </c>
      <c r="G73" s="97">
        <f>E73*C73</f>
        <v>20000</v>
      </c>
      <c r="H73" s="61"/>
    </row>
    <row r="74" spans="1:8" ht="32.25" customHeight="1">
      <c r="A74" s="5" t="s">
        <v>64</v>
      </c>
      <c r="B74" s="123" t="s">
        <v>65</v>
      </c>
      <c r="C74" s="36">
        <v>0.35</v>
      </c>
      <c r="D74" s="56" t="s">
        <v>111</v>
      </c>
      <c r="E74" s="58">
        <v>16000</v>
      </c>
      <c r="F74" s="96"/>
      <c r="G74" s="97">
        <f>E74*C74</f>
        <v>5600</v>
      </c>
      <c r="H74" s="61"/>
    </row>
    <row r="75" spans="1:8" ht="30" customHeight="1">
      <c r="A75" s="5"/>
      <c r="B75" s="129" t="s">
        <v>113</v>
      </c>
      <c r="C75" s="39">
        <v>0.14</v>
      </c>
      <c r="D75" s="56"/>
      <c r="E75" s="58"/>
      <c r="F75" s="96"/>
      <c r="G75" s="97">
        <f>(G74+G73)*C75</f>
        <v>3584.0000000000005</v>
      </c>
      <c r="H75" s="61"/>
    </row>
    <row r="76" spans="1:8" ht="18.75" customHeight="1">
      <c r="A76" s="5" t="s">
        <v>66</v>
      </c>
      <c r="B76" s="123" t="s">
        <v>46</v>
      </c>
      <c r="C76" s="39">
        <v>0.2028</v>
      </c>
      <c r="D76" s="56" t="s">
        <v>67</v>
      </c>
      <c r="E76" s="58"/>
      <c r="F76" s="96"/>
      <c r="G76" s="97">
        <f>(G75+G74+G73)*C76</f>
        <v>5918.5152</v>
      </c>
      <c r="H76" s="61"/>
    </row>
    <row r="77" spans="1:8" ht="31.5" customHeight="1">
      <c r="A77" s="7"/>
      <c r="B77" s="129" t="s">
        <v>68</v>
      </c>
      <c r="C77" s="45"/>
      <c r="D77" s="65" t="s">
        <v>69</v>
      </c>
      <c r="E77" s="66"/>
      <c r="F77" s="98"/>
      <c r="G77" s="99">
        <v>0</v>
      </c>
      <c r="H77" s="86"/>
    </row>
    <row r="78" spans="1:8" ht="30">
      <c r="A78" s="20" t="s">
        <v>70</v>
      </c>
      <c r="B78" s="131" t="s">
        <v>71</v>
      </c>
      <c r="C78" s="48">
        <v>0.15</v>
      </c>
      <c r="D78" s="91" t="s">
        <v>72</v>
      </c>
      <c r="E78" s="82"/>
      <c r="F78" s="100"/>
      <c r="G78" s="82">
        <f>C78*(G74+G73)</f>
        <v>3840</v>
      </c>
      <c r="H78" s="101"/>
    </row>
    <row r="79" spans="1:8" ht="32.25" customHeight="1">
      <c r="A79" s="3" t="s">
        <v>73</v>
      </c>
      <c r="B79" s="132" t="s">
        <v>74</v>
      </c>
      <c r="C79" s="49"/>
      <c r="D79" s="71" t="s">
        <v>112</v>
      </c>
      <c r="E79" s="85"/>
      <c r="F79" s="102"/>
      <c r="G79" s="103">
        <v>0</v>
      </c>
      <c r="H79" s="59"/>
    </row>
    <row r="80" spans="1:8" ht="31.5" customHeight="1">
      <c r="A80" s="172"/>
      <c r="B80" s="148" t="s">
        <v>75</v>
      </c>
      <c r="C80" s="173">
        <v>0.05</v>
      </c>
      <c r="D80" s="56" t="s">
        <v>76</v>
      </c>
      <c r="E80" s="58"/>
      <c r="F80" s="104"/>
      <c r="G80" s="82">
        <f>(G76+G75+G74+G73)*C80</f>
        <v>1755.1257600000001</v>
      </c>
      <c r="H80" s="83"/>
    </row>
    <row r="81" spans="1:11" ht="27.75" customHeight="1">
      <c r="A81" s="142"/>
      <c r="B81" s="159" t="s">
        <v>90</v>
      </c>
      <c r="C81" s="177"/>
      <c r="D81" s="171" t="s">
        <v>109</v>
      </c>
      <c r="E81" s="58"/>
      <c r="F81" s="104"/>
      <c r="G81" s="82">
        <v>5360</v>
      </c>
      <c r="H81" s="83"/>
      <c r="K81" s="2"/>
    </row>
    <row r="82" spans="1:10" ht="22.5" customHeight="1">
      <c r="A82" s="174"/>
      <c r="B82" s="175" t="s">
        <v>77</v>
      </c>
      <c r="C82" s="176">
        <v>0.04</v>
      </c>
      <c r="D82" s="56"/>
      <c r="E82" s="58"/>
      <c r="F82" s="104"/>
      <c r="G82" s="105">
        <f>((G81+G80+G79+G78+G77+G76+G75+G74+G73)*C82)</f>
        <v>1842.3056384</v>
      </c>
      <c r="H82" s="83"/>
      <c r="J82" s="2"/>
    </row>
    <row r="83" spans="1:8" s="15" customFormat="1" ht="15.75">
      <c r="A83" s="21"/>
      <c r="B83" s="132" t="s">
        <v>78</v>
      </c>
      <c r="C83" s="45"/>
      <c r="D83" s="70"/>
      <c r="E83" s="67"/>
      <c r="F83" s="106">
        <v>129</v>
      </c>
      <c r="G83" s="107">
        <f>G82+G81+G80+G78+G76+G75+G74+G73</f>
        <v>47899.9465984</v>
      </c>
      <c r="H83" s="86"/>
    </row>
    <row r="84" spans="1:9" ht="15.75">
      <c r="A84" s="22"/>
      <c r="B84" s="131"/>
      <c r="C84" s="46"/>
      <c r="D84" s="90"/>
      <c r="E84" s="108"/>
      <c r="F84" s="109"/>
      <c r="G84" s="110">
        <f>G83/F83</f>
        <v>371.31741549147284</v>
      </c>
      <c r="H84" s="111" t="s">
        <v>79</v>
      </c>
      <c r="I84" s="19"/>
    </row>
    <row r="85" spans="1:8" ht="15.75" customHeight="1">
      <c r="A85" s="147"/>
      <c r="B85" s="148"/>
      <c r="C85" s="149"/>
      <c r="D85" s="150"/>
      <c r="E85" s="151"/>
      <c r="F85" s="152"/>
      <c r="G85" s="152"/>
      <c r="H85" s="153"/>
    </row>
    <row r="86" spans="1:8" ht="173.25" customHeight="1">
      <c r="A86" s="339" t="s">
        <v>123</v>
      </c>
      <c r="B86" s="339"/>
      <c r="C86" s="339"/>
      <c r="D86" s="339"/>
      <c r="E86" s="339"/>
      <c r="F86" s="339"/>
      <c r="G86" s="339"/>
      <c r="H86" s="339"/>
    </row>
    <row r="87" spans="1:8" ht="15">
      <c r="A87" s="354" t="s">
        <v>114</v>
      </c>
      <c r="B87" s="354"/>
      <c r="C87" s="354"/>
      <c r="D87" s="354"/>
      <c r="E87" s="354"/>
      <c r="F87" s="354"/>
      <c r="G87" s="354"/>
      <c r="H87" s="354"/>
    </row>
    <row r="88" spans="1:8" ht="15" customHeight="1">
      <c r="A88" s="335"/>
      <c r="B88" s="335"/>
      <c r="C88" s="335"/>
      <c r="D88" s="335"/>
      <c r="E88" s="335"/>
      <c r="F88" s="335"/>
      <c r="G88" s="335"/>
      <c r="H88" s="335"/>
    </row>
    <row r="89" spans="1:8" s="146" customFormat="1" ht="15">
      <c r="A89" s="335"/>
      <c r="B89" s="335"/>
      <c r="C89" s="335"/>
      <c r="D89" s="335"/>
      <c r="E89" s="335"/>
      <c r="F89" s="335"/>
      <c r="G89" s="335"/>
      <c r="H89" s="335"/>
    </row>
    <row r="90" spans="1:8" ht="18">
      <c r="A90" s="23"/>
      <c r="B90" s="133"/>
      <c r="C90" s="50"/>
      <c r="D90" s="112"/>
      <c r="E90" s="114"/>
      <c r="F90" s="115"/>
      <c r="G90" s="115"/>
      <c r="H90" s="113"/>
    </row>
    <row r="91" spans="1:7" ht="15">
      <c r="A91" s="24"/>
      <c r="B91" s="133"/>
      <c r="C91" s="50"/>
      <c r="D91" s="116"/>
      <c r="E91" s="117"/>
      <c r="F91" s="118"/>
      <c r="G91" s="118"/>
    </row>
    <row r="92" spans="3:6" ht="15">
      <c r="C92" s="50"/>
      <c r="D92" s="119"/>
      <c r="E92" s="120"/>
      <c r="F92" s="121"/>
    </row>
  </sheetData>
  <sheetProtection selectLockedCells="1" selectUnlockedCells="1"/>
  <mergeCells count="22">
    <mergeCell ref="A8:H8"/>
    <mergeCell ref="A9:H9"/>
    <mergeCell ref="A87:H87"/>
    <mergeCell ref="A50:H50"/>
    <mergeCell ref="A61:H61"/>
    <mergeCell ref="E1:H1"/>
    <mergeCell ref="B51:G51"/>
    <mergeCell ref="A25:H25"/>
    <mergeCell ref="A29:H29"/>
    <mergeCell ref="B5:H5"/>
    <mergeCell ref="A2:H2"/>
    <mergeCell ref="A3:H3"/>
    <mergeCell ref="B6:B7"/>
    <mergeCell ref="D6:D7"/>
    <mergeCell ref="E6:E7"/>
    <mergeCell ref="F6:F7"/>
    <mergeCell ref="A88:H88"/>
    <mergeCell ref="A71:H71"/>
    <mergeCell ref="A86:H86"/>
    <mergeCell ref="A32:H32"/>
    <mergeCell ref="A40:H40"/>
    <mergeCell ref="A89:H89"/>
  </mergeCells>
  <printOptions horizontalCentered="1"/>
  <pageMargins left="0.3937007874015748" right="0" top="0.07874015748031496" bottom="0.1968503937007874" header="0.11811023622047245" footer="0.196850393700787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3">
      <selection activeCell="F70" sqref="F70"/>
    </sheetView>
  </sheetViews>
  <sheetFormatPr defaultColWidth="9.00390625" defaultRowHeight="12.75"/>
  <cols>
    <col min="1" max="1" width="5.625" style="256" customWidth="1"/>
    <col min="2" max="2" width="29.75390625" style="256" customWidth="1"/>
    <col min="3" max="3" width="8.375" style="297" customWidth="1"/>
    <col min="4" max="4" width="22.625" style="256" customWidth="1"/>
    <col min="5" max="5" width="13.375" style="257" customWidth="1"/>
    <col min="6" max="6" width="11.25390625" style="258" customWidth="1"/>
    <col min="7" max="7" width="13.875" style="258" customWidth="1"/>
    <col min="8" max="8" width="30.125" style="276" customWidth="1"/>
    <col min="9" max="9" width="17.00390625" style="303" customWidth="1"/>
    <col min="10" max="10" width="19.375" style="0" customWidth="1"/>
  </cols>
  <sheetData>
    <row r="1" spans="1:9" ht="15">
      <c r="A1" s="186"/>
      <c r="B1" s="187"/>
      <c r="C1" s="278"/>
      <c r="D1" s="188"/>
      <c r="E1" s="384"/>
      <c r="F1" s="384"/>
      <c r="G1" s="384"/>
      <c r="H1" s="384"/>
      <c r="I1" s="302"/>
    </row>
    <row r="2" spans="1:9" ht="15.75">
      <c r="A2" s="385" t="s">
        <v>0</v>
      </c>
      <c r="B2" s="385"/>
      <c r="C2" s="385"/>
      <c r="D2" s="385"/>
      <c r="E2" s="385"/>
      <c r="F2" s="385"/>
      <c r="G2" s="385"/>
      <c r="H2" s="385"/>
      <c r="I2" s="302"/>
    </row>
    <row r="3" spans="1:9" ht="15.75" customHeight="1">
      <c r="A3" s="386" t="s">
        <v>80</v>
      </c>
      <c r="B3" s="386"/>
      <c r="C3" s="386"/>
      <c r="D3" s="386"/>
      <c r="E3" s="386"/>
      <c r="F3" s="386"/>
      <c r="G3" s="386"/>
      <c r="H3" s="386"/>
      <c r="I3" s="302"/>
    </row>
    <row r="4" spans="1:9" ht="21" customHeight="1">
      <c r="A4" s="298"/>
      <c r="B4" s="299"/>
      <c r="C4" s="279"/>
      <c r="D4" s="389" t="s">
        <v>94</v>
      </c>
      <c r="E4" s="389"/>
      <c r="F4" s="389"/>
      <c r="G4" s="300"/>
      <c r="H4" s="301"/>
      <c r="I4" s="303">
        <v>64997.9</v>
      </c>
    </row>
    <row r="5" spans="1:9" ht="43.5" customHeight="1">
      <c r="A5" s="298"/>
      <c r="B5" s="387" t="s">
        <v>126</v>
      </c>
      <c r="C5" s="387"/>
      <c r="D5" s="387"/>
      <c r="E5" s="387"/>
      <c r="F5" s="387"/>
      <c r="G5" s="387"/>
      <c r="H5" s="387"/>
      <c r="I5" s="303">
        <v>26347.2</v>
      </c>
    </row>
    <row r="6" spans="1:9" ht="45" customHeight="1">
      <c r="A6" s="189"/>
      <c r="B6" s="388" t="s">
        <v>1</v>
      </c>
      <c r="C6" s="280" t="s">
        <v>2</v>
      </c>
      <c r="D6" s="371" t="s">
        <v>3</v>
      </c>
      <c r="E6" s="372" t="s">
        <v>4</v>
      </c>
      <c r="F6" s="372" t="s">
        <v>5</v>
      </c>
      <c r="G6" s="192" t="s">
        <v>6</v>
      </c>
      <c r="H6" s="191" t="s">
        <v>7</v>
      </c>
      <c r="I6" s="304"/>
    </row>
    <row r="7" spans="1:9" ht="15">
      <c r="A7" s="189" t="s">
        <v>8</v>
      </c>
      <c r="B7" s="388"/>
      <c r="C7" s="281"/>
      <c r="D7" s="371"/>
      <c r="E7" s="372"/>
      <c r="F7" s="372"/>
      <c r="G7" s="193"/>
      <c r="H7" s="194"/>
      <c r="I7" s="302"/>
    </row>
    <row r="8" spans="1:9" ht="15.75">
      <c r="A8" s="379" t="s">
        <v>9</v>
      </c>
      <c r="B8" s="379"/>
      <c r="C8" s="379"/>
      <c r="D8" s="379"/>
      <c r="E8" s="379"/>
      <c r="F8" s="379"/>
      <c r="G8" s="379"/>
      <c r="H8" s="379"/>
      <c r="I8" s="185"/>
    </row>
    <row r="9" spans="1:9" ht="15.75">
      <c r="A9" s="380" t="s">
        <v>10</v>
      </c>
      <c r="B9" s="380"/>
      <c r="C9" s="380"/>
      <c r="D9" s="380"/>
      <c r="E9" s="380"/>
      <c r="F9" s="380"/>
      <c r="G9" s="380"/>
      <c r="H9" s="380"/>
      <c r="I9" s="302"/>
    </row>
    <row r="10" spans="1:9" ht="65.25" customHeight="1">
      <c r="A10" s="195">
        <v>1</v>
      </c>
      <c r="B10" s="196" t="s">
        <v>11</v>
      </c>
      <c r="C10" s="282">
        <v>6</v>
      </c>
      <c r="D10" s="197" t="s">
        <v>116</v>
      </c>
      <c r="E10" s="198">
        <v>10000</v>
      </c>
      <c r="F10" s="199">
        <f>G10/I4</f>
        <v>0.9231067465256569</v>
      </c>
      <c r="G10" s="200">
        <f>E10*C10</f>
        <v>60000</v>
      </c>
      <c r="H10" s="259"/>
      <c r="I10" s="302"/>
    </row>
    <row r="11" spans="1:9" ht="27" customHeight="1">
      <c r="A11" s="201">
        <v>2</v>
      </c>
      <c r="B11" s="197" t="s">
        <v>13</v>
      </c>
      <c r="C11" s="283"/>
      <c r="D11" s="202" t="s">
        <v>14</v>
      </c>
      <c r="E11" s="203"/>
      <c r="F11" s="200"/>
      <c r="G11" s="200"/>
      <c r="H11" s="260"/>
      <c r="I11" s="302"/>
    </row>
    <row r="12" spans="1:9" ht="24.75" customHeight="1">
      <c r="A12" s="201"/>
      <c r="B12" s="205"/>
      <c r="C12" s="283"/>
      <c r="D12" s="202" t="s">
        <v>92</v>
      </c>
      <c r="E12" s="203"/>
      <c r="F12" s="200"/>
      <c r="G12" s="200"/>
      <c r="H12" s="260"/>
      <c r="I12" s="302"/>
    </row>
    <row r="13" spans="1:9" ht="15">
      <c r="A13" s="201"/>
      <c r="B13" s="197"/>
      <c r="C13" s="284">
        <v>11</v>
      </c>
      <c r="D13" s="206"/>
      <c r="E13" s="207">
        <v>10000</v>
      </c>
      <c r="F13" s="200">
        <f>G13/I4</f>
        <v>1.692362368630371</v>
      </c>
      <c r="G13" s="200">
        <f>E13*C13</f>
        <v>110000</v>
      </c>
      <c r="H13" s="261"/>
      <c r="I13" s="302"/>
    </row>
    <row r="14" spans="1:9" ht="25.5">
      <c r="A14" s="201">
        <v>3</v>
      </c>
      <c r="B14" s="197" t="s">
        <v>13</v>
      </c>
      <c r="C14" s="284"/>
      <c r="D14" s="197" t="s">
        <v>16</v>
      </c>
      <c r="E14" s="203" t="s">
        <v>17</v>
      </c>
      <c r="F14" s="203" t="s">
        <v>17</v>
      </c>
      <c r="G14" s="203" t="s">
        <v>17</v>
      </c>
      <c r="H14" s="260"/>
      <c r="I14" s="302"/>
    </row>
    <row r="15" spans="1:9" ht="38.25">
      <c r="A15" s="201"/>
      <c r="B15" s="197"/>
      <c r="C15" s="283"/>
      <c r="D15" s="202" t="s">
        <v>15</v>
      </c>
      <c r="E15" s="203" t="s">
        <v>17</v>
      </c>
      <c r="F15" s="203" t="s">
        <v>17</v>
      </c>
      <c r="G15" s="203">
        <v>0</v>
      </c>
      <c r="H15" s="260"/>
      <c r="I15" s="302"/>
    </row>
    <row r="16" spans="1:9" ht="106.5" customHeight="1">
      <c r="A16" s="201">
        <v>4</v>
      </c>
      <c r="B16" s="197" t="s">
        <v>18</v>
      </c>
      <c r="C16" s="284">
        <v>7</v>
      </c>
      <c r="D16" s="197" t="s">
        <v>96</v>
      </c>
      <c r="E16" s="207">
        <v>14700</v>
      </c>
      <c r="F16" s="203">
        <f>G16/I4</f>
        <v>1.5831280702915016</v>
      </c>
      <c r="G16" s="203">
        <f>E16*C16</f>
        <v>102900</v>
      </c>
      <c r="H16" s="260"/>
      <c r="I16" s="302"/>
    </row>
    <row r="17" spans="1:9" ht="63" customHeight="1">
      <c r="A17" s="201">
        <v>5</v>
      </c>
      <c r="B17" s="197" t="s">
        <v>19</v>
      </c>
      <c r="C17" s="284">
        <v>2</v>
      </c>
      <c r="D17" s="197" t="s">
        <v>95</v>
      </c>
      <c r="E17" s="207">
        <v>16000</v>
      </c>
      <c r="F17" s="203">
        <f>G17/I4</f>
        <v>0.49232359814701704</v>
      </c>
      <c r="G17" s="203">
        <f>E17*C17</f>
        <v>32000</v>
      </c>
      <c r="H17" s="260"/>
      <c r="I17" s="302"/>
    </row>
    <row r="18" spans="1:9" ht="54" customHeight="1">
      <c r="A18" s="201">
        <v>6</v>
      </c>
      <c r="B18" s="197" t="s">
        <v>97</v>
      </c>
      <c r="C18" s="284">
        <v>2.3</v>
      </c>
      <c r="D18" s="197" t="s">
        <v>20</v>
      </c>
      <c r="E18" s="207">
        <v>29000</v>
      </c>
      <c r="F18" s="203">
        <f>G18/I4</f>
        <v>1.0261869998876887</v>
      </c>
      <c r="G18" s="203">
        <f>E18*C18</f>
        <v>66700</v>
      </c>
      <c r="H18" s="260"/>
      <c r="I18" s="302"/>
    </row>
    <row r="19" spans="1:9" ht="30">
      <c r="A19" s="201">
        <v>7</v>
      </c>
      <c r="B19" s="197" t="s">
        <v>21</v>
      </c>
      <c r="C19" s="284">
        <v>2</v>
      </c>
      <c r="D19" s="208" t="s">
        <v>22</v>
      </c>
      <c r="E19" s="207">
        <v>18000</v>
      </c>
      <c r="F19" s="203">
        <f>G19/I4</f>
        <v>0.5538640479153942</v>
      </c>
      <c r="G19" s="203">
        <f>E19*C19</f>
        <v>36000</v>
      </c>
      <c r="H19" s="260"/>
      <c r="I19" s="302"/>
    </row>
    <row r="20" spans="1:9" ht="25.5">
      <c r="A20" s="209"/>
      <c r="B20" s="197" t="s">
        <v>23</v>
      </c>
      <c r="C20" s="283">
        <f>C18+C17+C16+C13+C10+C19</f>
        <v>30.3</v>
      </c>
      <c r="D20" s="210"/>
      <c r="E20" s="203"/>
      <c r="F20" s="203">
        <f>G20/I4</f>
        <v>6.270971831397629</v>
      </c>
      <c r="G20" s="207">
        <f>G19+G18+G17+G16+G13+G10</f>
        <v>407600</v>
      </c>
      <c r="H20" s="262"/>
      <c r="I20" s="302"/>
    </row>
    <row r="21" spans="1:9" ht="25.5">
      <c r="A21" s="211"/>
      <c r="B21" s="212" t="s">
        <v>24</v>
      </c>
      <c r="C21" s="285">
        <v>0.14</v>
      </c>
      <c r="D21" s="213"/>
      <c r="E21" s="214"/>
      <c r="F21" s="214">
        <f>G21/I4</f>
        <v>0.8779360563956683</v>
      </c>
      <c r="G21" s="215">
        <f>G20*C21</f>
        <v>57064.00000000001</v>
      </c>
      <c r="H21" s="262"/>
      <c r="I21" s="302"/>
    </row>
    <row r="22" spans="1:9" ht="38.25">
      <c r="A22" s="201">
        <v>7</v>
      </c>
      <c r="B22" s="197" t="s">
        <v>93</v>
      </c>
      <c r="C22" s="286">
        <v>0.2028</v>
      </c>
      <c r="D22" s="208"/>
      <c r="E22" s="203"/>
      <c r="F22" s="214">
        <f>G22/I4</f>
        <v>1.449798519644481</v>
      </c>
      <c r="G22" s="207">
        <f>(G21+G20)*C22</f>
        <v>94233.8592</v>
      </c>
      <c r="H22" s="263"/>
      <c r="I22" s="302"/>
    </row>
    <row r="23" spans="1:9" ht="38.25">
      <c r="A23" s="216">
        <v>8</v>
      </c>
      <c r="B23" s="212" t="s">
        <v>115</v>
      </c>
      <c r="C23" s="285">
        <v>0.11</v>
      </c>
      <c r="D23" s="213"/>
      <c r="E23" s="217"/>
      <c r="F23" s="217">
        <f>G23/I4</f>
        <v>0.7863798676572628</v>
      </c>
      <c r="G23" s="218">
        <f>(G21+G20)*C23</f>
        <v>51113.04</v>
      </c>
      <c r="H23" s="264"/>
      <c r="I23" s="302"/>
    </row>
    <row r="24" spans="1:9" ht="15">
      <c r="A24" s="216"/>
      <c r="B24" s="219" t="s">
        <v>12</v>
      </c>
      <c r="C24" s="287"/>
      <c r="D24" s="213"/>
      <c r="E24" s="218"/>
      <c r="F24" s="218">
        <f>G24/I4</f>
        <v>9.385086275095041</v>
      </c>
      <c r="G24" s="218">
        <f>G23+G21+G22+G20</f>
        <v>610010.8992</v>
      </c>
      <c r="H24" s="265"/>
      <c r="I24" s="305"/>
    </row>
    <row r="25" spans="1:9" ht="15.75" customHeight="1">
      <c r="A25" s="366" t="s">
        <v>25</v>
      </c>
      <c r="B25" s="367"/>
      <c r="C25" s="367"/>
      <c r="D25" s="367"/>
      <c r="E25" s="367"/>
      <c r="F25" s="367"/>
      <c r="G25" s="367"/>
      <c r="H25" s="368"/>
      <c r="I25" s="185"/>
    </row>
    <row r="26" spans="1:9" ht="108">
      <c r="A26" s="220">
        <v>9</v>
      </c>
      <c r="B26" s="196" t="s">
        <v>26</v>
      </c>
      <c r="C26" s="288"/>
      <c r="D26" s="277" t="s">
        <v>98</v>
      </c>
      <c r="E26" s="221"/>
      <c r="F26" s="221"/>
      <c r="G26" s="221"/>
      <c r="H26" s="266"/>
      <c r="I26" s="302"/>
    </row>
    <row r="27" spans="1:9" ht="51">
      <c r="A27" s="220">
        <v>10</v>
      </c>
      <c r="B27" s="196" t="s">
        <v>27</v>
      </c>
      <c r="C27" s="288"/>
      <c r="D27" s="222"/>
      <c r="E27" s="221"/>
      <c r="F27" s="221" t="s">
        <v>17</v>
      </c>
      <c r="G27" s="221" t="s">
        <v>17</v>
      </c>
      <c r="H27" s="266"/>
      <c r="I27" s="302"/>
    </row>
    <row r="28" spans="1:9" ht="14.25">
      <c r="A28" s="220"/>
      <c r="B28" s="196" t="s">
        <v>12</v>
      </c>
      <c r="C28" s="288"/>
      <c r="D28" s="222"/>
      <c r="E28" s="223"/>
      <c r="F28" s="223">
        <f>SUM(F26:F27)</f>
        <v>0</v>
      </c>
      <c r="G28" s="223">
        <f>SUM(G26:G27)</f>
        <v>0</v>
      </c>
      <c r="H28" s="267"/>
      <c r="I28" s="302"/>
    </row>
    <row r="29" spans="1:9" ht="15.75" customHeight="1">
      <c r="A29" s="366" t="s">
        <v>28</v>
      </c>
      <c r="B29" s="367"/>
      <c r="C29" s="367"/>
      <c r="D29" s="367"/>
      <c r="E29" s="367"/>
      <c r="F29" s="367"/>
      <c r="G29" s="367"/>
      <c r="H29" s="368"/>
      <c r="I29" s="185"/>
    </row>
    <row r="30" spans="1:9" ht="120">
      <c r="A30" s="216">
        <v>11</v>
      </c>
      <c r="B30" s="212" t="s">
        <v>29</v>
      </c>
      <c r="C30" s="287"/>
      <c r="D30" s="213" t="s">
        <v>82</v>
      </c>
      <c r="E30" s="218"/>
      <c r="F30" s="218"/>
      <c r="G30" s="218"/>
      <c r="H30" s="264"/>
      <c r="I30" s="302"/>
    </row>
    <row r="31" spans="1:9" ht="120">
      <c r="A31" s="224"/>
      <c r="B31" s="190" t="s">
        <v>99</v>
      </c>
      <c r="C31" s="280"/>
      <c r="D31" s="191" t="s">
        <v>127</v>
      </c>
      <c r="E31" s="225"/>
      <c r="F31" s="225">
        <f>G31/I4</f>
        <v>0.1684669812409324</v>
      </c>
      <c r="G31" s="225">
        <v>10950</v>
      </c>
      <c r="H31" s="192"/>
      <c r="I31" s="302"/>
    </row>
    <row r="32" spans="1:9" ht="15.75">
      <c r="A32" s="381" t="s">
        <v>30</v>
      </c>
      <c r="B32" s="382"/>
      <c r="C32" s="382"/>
      <c r="D32" s="382"/>
      <c r="E32" s="382"/>
      <c r="F32" s="382"/>
      <c r="G32" s="382"/>
      <c r="H32" s="383"/>
      <c r="I32" s="185"/>
    </row>
    <row r="33" spans="1:9" ht="15">
      <c r="A33" s="201">
        <v>12</v>
      </c>
      <c r="B33" s="202" t="s">
        <v>31</v>
      </c>
      <c r="C33" s="283"/>
      <c r="D33" s="210"/>
      <c r="E33" s="203"/>
      <c r="F33" s="203">
        <f>G33/I4</f>
        <v>0.15385112442094281</v>
      </c>
      <c r="G33" s="203">
        <v>10000</v>
      </c>
      <c r="H33" s="262"/>
      <c r="I33" s="302"/>
    </row>
    <row r="34" spans="1:9" ht="81">
      <c r="A34" s="201">
        <v>13</v>
      </c>
      <c r="B34" s="202" t="s">
        <v>84</v>
      </c>
      <c r="C34" s="283"/>
      <c r="D34" s="226" t="s">
        <v>83</v>
      </c>
      <c r="E34" s="203"/>
      <c r="F34" s="203" t="s">
        <v>17</v>
      </c>
      <c r="G34" s="203" t="s">
        <v>17</v>
      </c>
      <c r="H34" s="262"/>
      <c r="I34" s="302"/>
    </row>
    <row r="35" spans="1:9" ht="15">
      <c r="A35" s="201">
        <v>14</v>
      </c>
      <c r="B35" s="202" t="s">
        <v>32</v>
      </c>
      <c r="C35" s="283"/>
      <c r="D35" s="227" t="s">
        <v>33</v>
      </c>
      <c r="E35" s="203"/>
      <c r="F35" s="203">
        <f>G35/I4</f>
        <v>0</v>
      </c>
      <c r="G35" s="203">
        <v>0</v>
      </c>
      <c r="H35" s="260"/>
      <c r="I35" s="302"/>
    </row>
    <row r="36" spans="1:9" ht="135">
      <c r="A36" s="201">
        <v>15</v>
      </c>
      <c r="B36" s="202" t="s">
        <v>81</v>
      </c>
      <c r="C36" s="283"/>
      <c r="D36" s="226" t="s">
        <v>101</v>
      </c>
      <c r="E36" s="203"/>
      <c r="F36" s="203"/>
      <c r="G36" s="203"/>
      <c r="H36" s="262"/>
      <c r="I36" s="302"/>
    </row>
    <row r="37" spans="1:9" ht="135">
      <c r="A37" s="201">
        <v>16</v>
      </c>
      <c r="B37" s="197" t="s">
        <v>34</v>
      </c>
      <c r="C37" s="283"/>
      <c r="D37" s="226" t="s">
        <v>102</v>
      </c>
      <c r="E37" s="203"/>
      <c r="F37" s="203">
        <f>G37/I4</f>
        <v>0.21539157418931995</v>
      </c>
      <c r="G37" s="203">
        <v>14000</v>
      </c>
      <c r="H37" s="260"/>
      <c r="I37" s="302"/>
    </row>
    <row r="38" spans="1:9" ht="25.5">
      <c r="A38" s="201">
        <v>17</v>
      </c>
      <c r="B38" s="197" t="s">
        <v>35</v>
      </c>
      <c r="C38" s="283"/>
      <c r="D38" s="208"/>
      <c r="E38" s="203"/>
      <c r="F38" s="203">
        <f>G38/I4</f>
        <v>0.15077410193252397</v>
      </c>
      <c r="G38" s="203">
        <v>9800</v>
      </c>
      <c r="H38" s="262"/>
      <c r="I38" s="302"/>
    </row>
    <row r="39" spans="1:9" ht="15">
      <c r="A39" s="201">
        <v>18</v>
      </c>
      <c r="B39" s="210" t="s">
        <v>85</v>
      </c>
      <c r="C39" s="283"/>
      <c r="D39" s="208"/>
      <c r="E39" s="207"/>
      <c r="F39" s="207">
        <f>SUM(F33:F38)</f>
        <v>0.5200168005427868</v>
      </c>
      <c r="G39" s="207">
        <f>G38+G37+G36+G35+G33</f>
        <v>33800</v>
      </c>
      <c r="H39" s="268"/>
      <c r="I39" s="302"/>
    </row>
    <row r="40" spans="1:10" ht="15.75" customHeight="1">
      <c r="A40" s="373" t="s">
        <v>36</v>
      </c>
      <c r="B40" s="374"/>
      <c r="C40" s="374"/>
      <c r="D40" s="374"/>
      <c r="E40" s="374"/>
      <c r="F40" s="374"/>
      <c r="G40" s="374"/>
      <c r="H40" s="375"/>
      <c r="I40" s="185"/>
      <c r="J40" s="179"/>
    </row>
    <row r="41" spans="1:9" ht="25.5">
      <c r="A41" s="228">
        <v>19</v>
      </c>
      <c r="B41" s="197" t="s">
        <v>103</v>
      </c>
      <c r="C41" s="289"/>
      <c r="D41" s="208"/>
      <c r="E41" s="229"/>
      <c r="F41" s="230">
        <v>5.34</v>
      </c>
      <c r="G41" s="230">
        <f>F41*I4</f>
        <v>347088.786</v>
      </c>
      <c r="H41" s="269"/>
      <c r="I41" s="302"/>
    </row>
    <row r="42" spans="1:10" ht="38.25">
      <c r="A42" s="228">
        <v>21</v>
      </c>
      <c r="B42" s="197" t="s">
        <v>37</v>
      </c>
      <c r="C42" s="289"/>
      <c r="D42" s="208"/>
      <c r="E42" s="229"/>
      <c r="F42" s="230">
        <f>G42/I4</f>
        <v>1.2549636219016307</v>
      </c>
      <c r="G42" s="230">
        <v>81570</v>
      </c>
      <c r="H42" s="270"/>
      <c r="I42" s="302"/>
      <c r="J42" s="179"/>
    </row>
    <row r="43" spans="1:10" ht="45">
      <c r="A43" s="228">
        <v>22</v>
      </c>
      <c r="B43" s="197" t="s">
        <v>38</v>
      </c>
      <c r="C43" s="289"/>
      <c r="D43" s="208" t="s">
        <v>86</v>
      </c>
      <c r="E43" s="229"/>
      <c r="F43" s="230">
        <f>G43/I4</f>
        <v>0.134619733868325</v>
      </c>
      <c r="G43" s="230">
        <v>8750</v>
      </c>
      <c r="H43" s="270"/>
      <c r="I43" s="302"/>
      <c r="J43" s="179"/>
    </row>
    <row r="44" spans="1:9" ht="105">
      <c r="A44" s="228">
        <v>23</v>
      </c>
      <c r="B44" s="197" t="s">
        <v>87</v>
      </c>
      <c r="C44" s="289"/>
      <c r="D44" s="208" t="s">
        <v>104</v>
      </c>
      <c r="E44" s="229"/>
      <c r="F44" s="230">
        <v>1.45</v>
      </c>
      <c r="G44" s="230">
        <v>51646.72</v>
      </c>
      <c r="H44" s="270"/>
      <c r="I44" s="302"/>
    </row>
    <row r="45" spans="1:9" ht="25.5">
      <c r="A45" s="201">
        <v>35</v>
      </c>
      <c r="B45" s="202" t="s">
        <v>39</v>
      </c>
      <c r="C45" s="283"/>
      <c r="D45" s="208"/>
      <c r="E45" s="203"/>
      <c r="F45" s="203">
        <f>G45/I4</f>
        <v>0.32924140626081766</v>
      </c>
      <c r="G45" s="203">
        <v>21400</v>
      </c>
      <c r="H45" s="260"/>
      <c r="I45" s="302"/>
    </row>
    <row r="46" spans="1:10" ht="15">
      <c r="A46" s="201"/>
      <c r="B46" s="202" t="s">
        <v>85</v>
      </c>
      <c r="C46" s="283"/>
      <c r="D46" s="208"/>
      <c r="E46" s="203"/>
      <c r="F46" s="203"/>
      <c r="G46" s="203">
        <f>G45+G44+G43+G42+G41</f>
        <v>510455.50600000005</v>
      </c>
      <c r="H46" s="260"/>
      <c r="I46" s="302"/>
      <c r="J46" s="179"/>
    </row>
    <row r="47" spans="1:9" ht="15">
      <c r="A47" s="201"/>
      <c r="B47" s="202" t="s">
        <v>105</v>
      </c>
      <c r="C47" s="290">
        <v>0.05</v>
      </c>
      <c r="D47" s="208"/>
      <c r="E47" s="203"/>
      <c r="F47" s="203"/>
      <c r="G47" s="203">
        <v>57713.32</v>
      </c>
      <c r="H47" s="260"/>
      <c r="I47" s="302"/>
    </row>
    <row r="48" spans="1:9" ht="25.5">
      <c r="A48" s="228">
        <v>24</v>
      </c>
      <c r="B48" s="197" t="s">
        <v>40</v>
      </c>
      <c r="C48" s="291">
        <v>0.04</v>
      </c>
      <c r="D48" s="208"/>
      <c r="E48" s="229"/>
      <c r="F48" s="230">
        <f>G48/I4</f>
        <v>0.7838634786662338</v>
      </c>
      <c r="G48" s="230">
        <v>50949.48</v>
      </c>
      <c r="H48" s="269"/>
      <c r="I48" s="302"/>
    </row>
    <row r="49" spans="1:9" ht="45">
      <c r="A49" s="228">
        <v>25</v>
      </c>
      <c r="B49" s="197" t="s">
        <v>120</v>
      </c>
      <c r="C49" s="289"/>
      <c r="D49" s="208"/>
      <c r="E49" s="229"/>
      <c r="F49" s="231">
        <f>G49/I4</f>
        <v>19.5987748096477</v>
      </c>
      <c r="G49" s="229">
        <f>G48+G47+G46+G39+G31+G24</f>
        <v>1273879.2052000002</v>
      </c>
      <c r="H49" s="271" t="s">
        <v>91</v>
      </c>
      <c r="I49" s="306"/>
    </row>
    <row r="50" spans="1:9" ht="15.75">
      <c r="A50" s="376" t="s">
        <v>107</v>
      </c>
      <c r="B50" s="377"/>
      <c r="C50" s="377"/>
      <c r="D50" s="377"/>
      <c r="E50" s="377"/>
      <c r="F50" s="377"/>
      <c r="G50" s="377"/>
      <c r="H50" s="378"/>
      <c r="I50" s="307"/>
    </row>
    <row r="51" spans="1:9" ht="18" customHeight="1">
      <c r="A51" s="232"/>
      <c r="B51" s="363" t="s">
        <v>41</v>
      </c>
      <c r="C51" s="364"/>
      <c r="D51" s="364"/>
      <c r="E51" s="364"/>
      <c r="F51" s="364"/>
      <c r="G51" s="365"/>
      <c r="H51" s="261"/>
      <c r="I51" s="308"/>
    </row>
    <row r="52" spans="1:9" ht="30">
      <c r="A52" s="234">
        <v>26</v>
      </c>
      <c r="B52" s="197" t="s">
        <v>42</v>
      </c>
      <c r="C52" s="283">
        <v>3</v>
      </c>
      <c r="D52" s="208" t="s">
        <v>14</v>
      </c>
      <c r="E52" s="203">
        <v>10000</v>
      </c>
      <c r="F52" s="203">
        <f>G52/I4</f>
        <v>0.46155337326282847</v>
      </c>
      <c r="G52" s="203">
        <f>E52*C52</f>
        <v>30000</v>
      </c>
      <c r="H52" s="260"/>
      <c r="I52" s="308"/>
    </row>
    <row r="53" spans="1:9" ht="18">
      <c r="A53" s="232"/>
      <c r="B53" s="197"/>
      <c r="C53" s="283"/>
      <c r="D53" s="208" t="s">
        <v>43</v>
      </c>
      <c r="E53" s="214"/>
      <c r="F53" s="214"/>
      <c r="G53" s="214"/>
      <c r="H53" s="260"/>
      <c r="I53" s="308"/>
    </row>
    <row r="54" spans="1:9" ht="30">
      <c r="A54" s="235"/>
      <c r="B54" s="197"/>
      <c r="C54" s="283"/>
      <c r="D54" s="233" t="s">
        <v>44</v>
      </c>
      <c r="E54" s="236"/>
      <c r="F54" s="236"/>
      <c r="G54" s="236"/>
      <c r="H54" s="272"/>
      <c r="I54" s="308"/>
    </row>
    <row r="55" spans="1:9" ht="15.75">
      <c r="A55" s="235"/>
      <c r="B55" s="197" t="s">
        <v>45</v>
      </c>
      <c r="C55" s="286">
        <v>0.14</v>
      </c>
      <c r="D55" s="233"/>
      <c r="E55" s="236"/>
      <c r="F55" s="236">
        <f>G55/I4</f>
        <v>0.06461747225679598</v>
      </c>
      <c r="G55" s="236">
        <f>G52*C55</f>
        <v>4200</v>
      </c>
      <c r="H55" s="272"/>
      <c r="I55" s="308"/>
    </row>
    <row r="56" spans="1:9" ht="15.75">
      <c r="A56" s="235"/>
      <c r="B56" s="197" t="s">
        <v>46</v>
      </c>
      <c r="C56" s="286">
        <v>0.2028</v>
      </c>
      <c r="D56" s="208"/>
      <c r="E56" s="237"/>
      <c r="F56" s="237">
        <f>G56/I4</f>
        <v>0.09360302409770162</v>
      </c>
      <c r="G56" s="237">
        <f>G52*C56</f>
        <v>6084</v>
      </c>
      <c r="H56" s="260"/>
      <c r="I56" s="308"/>
    </row>
    <row r="57" spans="1:9" ht="25.5">
      <c r="A57" s="234">
        <v>27</v>
      </c>
      <c r="B57" s="197" t="s">
        <v>47</v>
      </c>
      <c r="C57" s="283"/>
      <c r="D57" s="208"/>
      <c r="E57" s="207"/>
      <c r="F57" s="203">
        <f>G57/I4</f>
        <v>0.06154044976837713</v>
      </c>
      <c r="G57" s="203">
        <v>4000</v>
      </c>
      <c r="H57" s="268"/>
      <c r="I57" s="308"/>
    </row>
    <row r="58" spans="1:9" ht="15.75">
      <c r="A58" s="234">
        <v>28</v>
      </c>
      <c r="B58" s="197" t="s">
        <v>48</v>
      </c>
      <c r="C58" s="290">
        <v>0.04</v>
      </c>
      <c r="D58" s="208"/>
      <c r="E58" s="207"/>
      <c r="F58" s="203">
        <f>G58/I4</f>
        <v>0.009104601840982555</v>
      </c>
      <c r="G58" s="203">
        <v>591.78</v>
      </c>
      <c r="H58" s="268"/>
      <c r="I58" s="308"/>
    </row>
    <row r="59" spans="1:9" ht="15.75">
      <c r="A59" s="234">
        <v>29</v>
      </c>
      <c r="B59" s="238" t="s">
        <v>88</v>
      </c>
      <c r="C59" s="292"/>
      <c r="D59" s="239"/>
      <c r="E59" s="240"/>
      <c r="F59" s="240">
        <f>G59/I5</f>
        <v>1.5438369162567558</v>
      </c>
      <c r="G59" s="240">
        <f>G58+G57+G56+G52</f>
        <v>40675.78</v>
      </c>
      <c r="H59" s="268"/>
      <c r="I59" s="308"/>
    </row>
    <row r="60" spans="1:9" ht="15.75">
      <c r="A60" s="234">
        <v>30</v>
      </c>
      <c r="B60" s="197" t="s">
        <v>89</v>
      </c>
      <c r="C60" s="283"/>
      <c r="D60" s="208"/>
      <c r="E60" s="207"/>
      <c r="F60" s="241">
        <f>F49+F59</f>
        <v>21.142611725904455</v>
      </c>
      <c r="G60" s="207">
        <f>G59+G49</f>
        <v>1314554.9852000002</v>
      </c>
      <c r="H60" s="268"/>
      <c r="I60" s="308"/>
    </row>
    <row r="61" spans="1:9" ht="36.75" customHeight="1">
      <c r="A61" s="366" t="s">
        <v>108</v>
      </c>
      <c r="B61" s="367"/>
      <c r="C61" s="367"/>
      <c r="D61" s="367"/>
      <c r="E61" s="367"/>
      <c r="F61" s="367"/>
      <c r="G61" s="367"/>
      <c r="H61" s="368"/>
      <c r="I61" s="185"/>
    </row>
    <row r="62" spans="1:9" ht="105">
      <c r="A62" s="228">
        <v>31</v>
      </c>
      <c r="B62" s="197" t="s">
        <v>49</v>
      </c>
      <c r="C62" s="283">
        <v>16</v>
      </c>
      <c r="D62" s="208" t="s">
        <v>50</v>
      </c>
      <c r="E62" s="203">
        <v>10950</v>
      </c>
      <c r="F62" s="230">
        <f>G62/I4</f>
        <v>2.6954716998549184</v>
      </c>
      <c r="G62" s="230">
        <f>E62*C62</f>
        <v>175200</v>
      </c>
      <c r="H62" s="270"/>
      <c r="I62" s="302"/>
    </row>
    <row r="63" spans="1:9" ht="15">
      <c r="A63" s="228"/>
      <c r="B63" s="197" t="s">
        <v>51</v>
      </c>
      <c r="C63" s="283">
        <v>0.28</v>
      </c>
      <c r="D63" s="208"/>
      <c r="E63" s="203">
        <v>28000</v>
      </c>
      <c r="F63" s="230">
        <f>G63/I5</f>
        <v>0.3182102842047732</v>
      </c>
      <c r="G63" s="230">
        <v>8383.95</v>
      </c>
      <c r="H63" s="270"/>
      <c r="I63" s="302"/>
    </row>
    <row r="64" spans="1:9" ht="15">
      <c r="A64" s="228">
        <v>32</v>
      </c>
      <c r="B64" s="197" t="s">
        <v>52</v>
      </c>
      <c r="C64" s="286">
        <v>0.14</v>
      </c>
      <c r="D64" s="208"/>
      <c r="E64" s="203"/>
      <c r="F64" s="230">
        <v>0.4</v>
      </c>
      <c r="G64" s="230">
        <f>(G63+G62)*C64</f>
        <v>25701.753000000004</v>
      </c>
      <c r="H64" s="270"/>
      <c r="I64" s="302"/>
    </row>
    <row r="65" spans="1:9" ht="15">
      <c r="A65" s="201">
        <v>33</v>
      </c>
      <c r="B65" s="202" t="s">
        <v>53</v>
      </c>
      <c r="C65" s="293">
        <v>0.2028</v>
      </c>
      <c r="D65" s="208"/>
      <c r="E65" s="203"/>
      <c r="F65" s="203">
        <f>G65/I4</f>
        <v>0.6529924900404476</v>
      </c>
      <c r="G65" s="203">
        <f>(G64+G63+G62)*C65</f>
        <v>42443.140568400006</v>
      </c>
      <c r="H65" s="260"/>
      <c r="I65" s="302"/>
    </row>
    <row r="66" spans="1:9" ht="17.25" customHeight="1">
      <c r="A66" s="201">
        <v>34</v>
      </c>
      <c r="B66" s="202" t="s">
        <v>54</v>
      </c>
      <c r="C66" s="278"/>
      <c r="D66" s="204" t="s">
        <v>106</v>
      </c>
      <c r="E66" s="203"/>
      <c r="F66" s="203">
        <f>G66/I4</f>
        <v>0.024616179907350853</v>
      </c>
      <c r="G66" s="203">
        <v>1600</v>
      </c>
      <c r="H66" s="260"/>
      <c r="I66" s="302"/>
    </row>
    <row r="67" spans="1:9" ht="17.25" customHeight="1">
      <c r="A67" s="201">
        <v>37</v>
      </c>
      <c r="B67" s="202" t="s">
        <v>55</v>
      </c>
      <c r="C67" s="294"/>
      <c r="D67" s="208"/>
      <c r="E67" s="203"/>
      <c r="F67" s="203">
        <f>G67/I4</f>
        <v>0.05384789354732999</v>
      </c>
      <c r="G67" s="214">
        <v>3500</v>
      </c>
      <c r="H67" s="268"/>
      <c r="I67" s="302"/>
    </row>
    <row r="68" spans="1:9" ht="15">
      <c r="A68" s="201">
        <v>38</v>
      </c>
      <c r="B68" s="202" t="s">
        <v>56</v>
      </c>
      <c r="C68" s="283"/>
      <c r="D68" s="208"/>
      <c r="E68" s="207"/>
      <c r="F68" s="242">
        <f>G68/I5</f>
        <v>9.747861008699218</v>
      </c>
      <c r="G68" s="207">
        <f>SUM(G62:G67)</f>
        <v>256828.8435684</v>
      </c>
      <c r="H68" s="268"/>
      <c r="I68" s="302"/>
    </row>
    <row r="69" spans="1:9" ht="45">
      <c r="A69" s="243">
        <v>38</v>
      </c>
      <c r="B69" s="244" t="s">
        <v>119</v>
      </c>
      <c r="C69" s="294"/>
      <c r="D69" s="213" t="s">
        <v>122</v>
      </c>
      <c r="E69" s="215"/>
      <c r="F69" s="245">
        <f>F68+F60</f>
        <v>30.890472734603673</v>
      </c>
      <c r="G69" s="215">
        <f>G68+G60</f>
        <v>1571383.8287684002</v>
      </c>
      <c r="H69" s="273"/>
      <c r="I69" s="309"/>
    </row>
    <row r="70" spans="1:9" ht="30">
      <c r="A70" s="246">
        <v>39</v>
      </c>
      <c r="B70" s="247" t="s">
        <v>118</v>
      </c>
      <c r="C70" s="295"/>
      <c r="D70" s="248" t="s">
        <v>128</v>
      </c>
      <c r="E70" s="249"/>
      <c r="F70" s="250">
        <f>F69-F59</f>
        <v>29.34663581834692</v>
      </c>
      <c r="G70" s="251">
        <f>G69-G59</f>
        <v>1530708.0487684002</v>
      </c>
      <c r="H70" s="274"/>
      <c r="I70" s="310"/>
    </row>
    <row r="71" spans="1:9" ht="15">
      <c r="A71" s="253"/>
      <c r="B71" s="252"/>
      <c r="C71" s="296"/>
      <c r="D71" s="254"/>
      <c r="E71" s="255"/>
      <c r="F71" s="255"/>
      <c r="G71" s="255"/>
      <c r="H71" s="275"/>
      <c r="I71" s="302"/>
    </row>
    <row r="72" spans="1:9" ht="239.25" customHeight="1">
      <c r="A72" s="369" t="s">
        <v>125</v>
      </c>
      <c r="B72" s="369"/>
      <c r="C72" s="369"/>
      <c r="D72" s="369"/>
      <c r="E72" s="369"/>
      <c r="F72" s="369"/>
      <c r="G72" s="369"/>
      <c r="H72" s="369"/>
      <c r="I72" s="302"/>
    </row>
    <row r="73" spans="1:9" ht="15">
      <c r="A73" s="370" t="s">
        <v>114</v>
      </c>
      <c r="B73" s="370"/>
      <c r="C73" s="370"/>
      <c r="D73" s="370"/>
      <c r="E73" s="370"/>
      <c r="F73" s="370"/>
      <c r="G73" s="370"/>
      <c r="H73" s="370"/>
      <c r="I73" s="302"/>
    </row>
  </sheetData>
  <sheetProtection selectLockedCells="1" selectUnlockedCells="1"/>
  <mergeCells count="20">
    <mergeCell ref="A9:H9"/>
    <mergeCell ref="A25:H25"/>
    <mergeCell ref="A29:H29"/>
    <mergeCell ref="A32:H32"/>
    <mergeCell ref="E1:H1"/>
    <mergeCell ref="A2:H2"/>
    <mergeCell ref="A3:H3"/>
    <mergeCell ref="B5:H5"/>
    <mergeCell ref="B6:B7"/>
    <mergeCell ref="D4:F4"/>
    <mergeCell ref="B51:G51"/>
    <mergeCell ref="A61:H61"/>
    <mergeCell ref="A72:H72"/>
    <mergeCell ref="A73:H73"/>
    <mergeCell ref="D6:D7"/>
    <mergeCell ref="E6:E7"/>
    <mergeCell ref="F6:F7"/>
    <mergeCell ref="A40:H40"/>
    <mergeCell ref="A50:H50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95" zoomScaleNormal="95" zoomScalePageLayoutView="0" workbookViewId="0" topLeftCell="A1">
      <selection activeCell="I10" sqref="I10"/>
    </sheetView>
  </sheetViews>
  <sheetFormatPr defaultColWidth="9.00390625" defaultRowHeight="12.75"/>
  <cols>
    <col min="1" max="1" width="6.375" style="1" customWidth="1"/>
    <col min="2" max="2" width="30.375" style="126" customWidth="1"/>
    <col min="3" max="3" width="7.125" style="34" customWidth="1"/>
    <col min="4" max="4" width="41.75390625" style="51" customWidth="1"/>
    <col min="5" max="5" width="10.125" style="53" customWidth="1"/>
    <col min="6" max="6" width="8.25390625" style="54" customWidth="1"/>
    <col min="7" max="7" width="13.00390625" style="54" customWidth="1"/>
    <col min="8" max="8" width="13.00390625" style="52" customWidth="1"/>
    <col min="9" max="9" width="11.625" style="0" customWidth="1"/>
    <col min="10" max="10" width="10.875" style="0" customWidth="1"/>
  </cols>
  <sheetData>
    <row r="1" spans="5:8" ht="30.75" customHeight="1">
      <c r="E1" s="404" t="s">
        <v>153</v>
      </c>
      <c r="F1" s="404"/>
      <c r="G1" s="404"/>
      <c r="H1" s="404"/>
    </row>
    <row r="2" spans="1:8" ht="15.75">
      <c r="A2" s="346" t="s">
        <v>0</v>
      </c>
      <c r="B2" s="346"/>
      <c r="C2" s="346"/>
      <c r="D2" s="346"/>
      <c r="E2" s="346"/>
      <c r="F2" s="346"/>
      <c r="G2" s="346"/>
      <c r="H2" s="346"/>
    </row>
    <row r="3" spans="1:8" ht="36.75" customHeight="1">
      <c r="A3" s="347" t="s">
        <v>151</v>
      </c>
      <c r="B3" s="347"/>
      <c r="C3" s="347"/>
      <c r="D3" s="347"/>
      <c r="E3" s="347"/>
      <c r="F3" s="347"/>
      <c r="G3" s="347"/>
      <c r="H3" s="347"/>
    </row>
    <row r="4" spans="1:9" ht="15">
      <c r="A4" s="24"/>
      <c r="B4" s="133"/>
      <c r="C4" s="50"/>
      <c r="D4" s="136" t="s">
        <v>152</v>
      </c>
      <c r="E4" s="117"/>
      <c r="F4" s="118"/>
      <c r="G4" s="118"/>
      <c r="H4" s="113"/>
      <c r="I4" s="170">
        <v>6755.8</v>
      </c>
    </row>
    <row r="5" spans="1:9" ht="61.5" customHeight="1">
      <c r="A5" s="137"/>
      <c r="B5" s="390" t="s">
        <v>145</v>
      </c>
      <c r="C5" s="390"/>
      <c r="D5" s="390"/>
      <c r="E5" s="390"/>
      <c r="F5" s="390"/>
      <c r="G5" s="390"/>
      <c r="H5" s="390"/>
      <c r="I5" s="170">
        <v>4482.2</v>
      </c>
    </row>
    <row r="6" spans="1:10" ht="60" customHeight="1">
      <c r="A6" s="402" t="s">
        <v>8</v>
      </c>
      <c r="B6" s="348" t="s">
        <v>1</v>
      </c>
      <c r="C6" s="394" t="s">
        <v>2</v>
      </c>
      <c r="D6" s="391" t="s">
        <v>3</v>
      </c>
      <c r="E6" s="392" t="s">
        <v>4</v>
      </c>
      <c r="F6" s="393" t="s">
        <v>5</v>
      </c>
      <c r="G6" s="396" t="s">
        <v>6</v>
      </c>
      <c r="H6" s="400" t="s">
        <v>7</v>
      </c>
      <c r="I6" s="25"/>
      <c r="J6" s="25"/>
    </row>
    <row r="7" spans="1:8" ht="3" customHeight="1">
      <c r="A7" s="403"/>
      <c r="B7" s="348"/>
      <c r="C7" s="395"/>
      <c r="D7" s="391"/>
      <c r="E7" s="392"/>
      <c r="F7" s="393"/>
      <c r="G7" s="397"/>
      <c r="H7" s="401"/>
    </row>
    <row r="8" spans="1:10" ht="15.75">
      <c r="A8" s="352" t="s">
        <v>9</v>
      </c>
      <c r="B8" s="352"/>
      <c r="C8" s="352"/>
      <c r="D8" s="352"/>
      <c r="E8" s="352"/>
      <c r="F8" s="352"/>
      <c r="G8" s="352"/>
      <c r="H8" s="352"/>
      <c r="I8" s="15"/>
      <c r="J8" s="26"/>
    </row>
    <row r="9" spans="1:8" ht="15.75">
      <c r="A9" s="398" t="s">
        <v>10</v>
      </c>
      <c r="B9" s="398"/>
      <c r="C9" s="398"/>
      <c r="D9" s="398"/>
      <c r="E9" s="398"/>
      <c r="F9" s="398"/>
      <c r="G9" s="398"/>
      <c r="H9" s="398"/>
    </row>
    <row r="10" spans="1:10" ht="51">
      <c r="A10" s="321">
        <v>1</v>
      </c>
      <c r="B10" s="322" t="s">
        <v>11</v>
      </c>
      <c r="C10" s="323">
        <v>2</v>
      </c>
      <c r="D10" s="124" t="s">
        <v>137</v>
      </c>
      <c r="E10" s="324">
        <v>10000</v>
      </c>
      <c r="F10" s="325">
        <f>G10/I4</f>
        <v>2.9604191953580625</v>
      </c>
      <c r="G10" s="326">
        <f>E10*C10</f>
        <v>20000</v>
      </c>
      <c r="H10" s="327"/>
      <c r="J10" s="4"/>
    </row>
    <row r="11" spans="1:8" ht="15">
      <c r="A11" s="328">
        <v>2</v>
      </c>
      <c r="B11" s="124" t="s">
        <v>13</v>
      </c>
      <c r="C11" s="329"/>
      <c r="D11" s="124" t="s">
        <v>14</v>
      </c>
      <c r="E11" s="326"/>
      <c r="F11" s="326"/>
      <c r="G11" s="326"/>
      <c r="H11" s="330"/>
    </row>
    <row r="12" spans="1:8" ht="15">
      <c r="A12" s="328"/>
      <c r="B12" s="331"/>
      <c r="C12" s="329"/>
      <c r="D12" s="124" t="s">
        <v>92</v>
      </c>
      <c r="E12" s="326"/>
      <c r="F12" s="326"/>
      <c r="G12" s="326"/>
      <c r="H12" s="330"/>
    </row>
    <row r="13" spans="1:8" ht="67.5" customHeight="1">
      <c r="A13" s="328"/>
      <c r="B13" s="124"/>
      <c r="C13" s="332">
        <v>1.65</v>
      </c>
      <c r="D13" s="124" t="s">
        <v>141</v>
      </c>
      <c r="E13" s="333">
        <v>10000</v>
      </c>
      <c r="F13" s="326">
        <f>G13/I4</f>
        <v>2.442345836170402</v>
      </c>
      <c r="G13" s="326">
        <f>E13*C13</f>
        <v>16500</v>
      </c>
      <c r="H13" s="334"/>
    </row>
    <row r="14" spans="1:8" ht="15">
      <c r="A14" s="328">
        <v>3</v>
      </c>
      <c r="B14" s="124" t="s">
        <v>13</v>
      </c>
      <c r="C14" s="332"/>
      <c r="D14" s="124" t="s">
        <v>16</v>
      </c>
      <c r="E14" s="326" t="s">
        <v>17</v>
      </c>
      <c r="F14" s="326" t="s">
        <v>17</v>
      </c>
      <c r="G14" s="326" t="s">
        <v>17</v>
      </c>
      <c r="H14" s="330"/>
    </row>
    <row r="15" spans="1:8" ht="15">
      <c r="A15" s="5"/>
      <c r="B15" s="123"/>
      <c r="C15" s="36"/>
      <c r="D15" s="124" t="s">
        <v>15</v>
      </c>
      <c r="E15" s="58" t="s">
        <v>17</v>
      </c>
      <c r="F15" s="58" t="s">
        <v>17</v>
      </c>
      <c r="G15" s="58">
        <v>0</v>
      </c>
      <c r="H15" s="64"/>
    </row>
    <row r="16" spans="1:8" ht="66.75" customHeight="1">
      <c r="A16" s="5">
        <v>4</v>
      </c>
      <c r="B16" s="123" t="s">
        <v>18</v>
      </c>
      <c r="C16" s="37">
        <v>0.5</v>
      </c>
      <c r="D16" s="123" t="s">
        <v>131</v>
      </c>
      <c r="E16" s="63">
        <v>14700</v>
      </c>
      <c r="F16" s="58">
        <f>G16/I4</f>
        <v>1.087954054294088</v>
      </c>
      <c r="G16" s="58">
        <f>E16*C16</f>
        <v>7350</v>
      </c>
      <c r="H16" s="61"/>
    </row>
    <row r="17" spans="1:8" ht="70.5" customHeight="1">
      <c r="A17" s="5">
        <v>5</v>
      </c>
      <c r="B17" s="123" t="s">
        <v>19</v>
      </c>
      <c r="C17" s="37">
        <v>0.25</v>
      </c>
      <c r="D17" s="123" t="s">
        <v>132</v>
      </c>
      <c r="E17" s="63">
        <v>16000</v>
      </c>
      <c r="F17" s="58">
        <f>G17/I4</f>
        <v>0.5920838390716125</v>
      </c>
      <c r="G17" s="58">
        <f>E17*C17</f>
        <v>4000</v>
      </c>
      <c r="H17" s="61"/>
    </row>
    <row r="18" spans="1:8" ht="38.25">
      <c r="A18" s="5">
        <v>6</v>
      </c>
      <c r="B18" s="123" t="s">
        <v>97</v>
      </c>
      <c r="C18" s="37">
        <v>0.15</v>
      </c>
      <c r="D18" s="123" t="s">
        <v>20</v>
      </c>
      <c r="E18" s="63">
        <v>29000</v>
      </c>
      <c r="F18" s="58">
        <f>G18/I4</f>
        <v>0.6438911749903786</v>
      </c>
      <c r="G18" s="58">
        <f>E18*C18</f>
        <v>4350</v>
      </c>
      <c r="H18" s="61"/>
    </row>
    <row r="19" spans="1:8" ht="28.5" customHeight="1">
      <c r="A19" s="5">
        <v>7</v>
      </c>
      <c r="B19" s="123" t="s">
        <v>21</v>
      </c>
      <c r="C19" s="37">
        <v>0</v>
      </c>
      <c r="D19" s="123" t="s">
        <v>133</v>
      </c>
      <c r="E19" s="63">
        <v>18000</v>
      </c>
      <c r="F19" s="58">
        <f>G19/I4</f>
        <v>0</v>
      </c>
      <c r="G19" s="58">
        <f>E19*C19</f>
        <v>0</v>
      </c>
      <c r="H19" s="61"/>
    </row>
    <row r="20" spans="1:10" ht="25.5">
      <c r="A20" s="6"/>
      <c r="B20" s="123" t="s">
        <v>23</v>
      </c>
      <c r="C20" s="36">
        <f>C18+C17+C16+C13+C10+C19</f>
        <v>4.55</v>
      </c>
      <c r="D20" s="60"/>
      <c r="E20" s="58"/>
      <c r="F20" s="58">
        <f>G20/I4</f>
        <v>7.7266940998845435</v>
      </c>
      <c r="G20" s="63">
        <f>G19+G18+G17+G16+G13+G10</f>
        <v>52200</v>
      </c>
      <c r="H20" s="58"/>
      <c r="J20" s="2"/>
    </row>
    <row r="21" spans="1:10" ht="25.5">
      <c r="A21" s="7"/>
      <c r="B21" s="129" t="s">
        <v>24</v>
      </c>
      <c r="C21" s="38">
        <v>0.14</v>
      </c>
      <c r="D21" s="65"/>
      <c r="E21" s="66"/>
      <c r="F21" s="66">
        <f>G21/I4</f>
        <v>1.0817371739838362</v>
      </c>
      <c r="G21" s="67">
        <f>G20*C21</f>
        <v>7308.000000000001</v>
      </c>
      <c r="H21" s="58"/>
      <c r="J21" s="2"/>
    </row>
    <row r="22" spans="1:8" ht="25.5">
      <c r="A22" s="5">
        <v>7</v>
      </c>
      <c r="B22" s="123" t="s">
        <v>93</v>
      </c>
      <c r="C22" s="39">
        <v>0.2028</v>
      </c>
      <c r="D22" s="56"/>
      <c r="E22" s="58"/>
      <c r="F22" s="66">
        <f>G22/I4</f>
        <v>1.7863498623405074</v>
      </c>
      <c r="G22" s="63">
        <f>(G21+G20)*C22</f>
        <v>12068.2224</v>
      </c>
      <c r="H22" s="68"/>
    </row>
    <row r="23" spans="1:8" ht="38.25">
      <c r="A23" s="8">
        <v>8</v>
      </c>
      <c r="B23" s="129" t="s">
        <v>115</v>
      </c>
      <c r="C23" s="38">
        <v>0.06</v>
      </c>
      <c r="D23" s="65"/>
      <c r="E23" s="69"/>
      <c r="F23" s="69">
        <f>G23/I4</f>
        <v>0.5285058764321028</v>
      </c>
      <c r="G23" s="41">
        <f>(G21+G20)*C23</f>
        <v>3570.48</v>
      </c>
      <c r="H23" s="69"/>
    </row>
    <row r="24" spans="1:10" ht="15">
      <c r="A24" s="8"/>
      <c r="B24" s="70" t="s">
        <v>12</v>
      </c>
      <c r="C24" s="40"/>
      <c r="D24" s="65"/>
      <c r="E24" s="41"/>
      <c r="F24" s="41">
        <f>G24/I4</f>
        <v>11.123287012640992</v>
      </c>
      <c r="G24" s="41">
        <f>G23+G21+G22+G20</f>
        <v>75146.70240000001</v>
      </c>
      <c r="H24" s="41"/>
      <c r="I24" s="2"/>
      <c r="J24" s="2"/>
    </row>
    <row r="25" spans="1:10" ht="15.75">
      <c r="A25" s="343" t="s">
        <v>25</v>
      </c>
      <c r="B25" s="344"/>
      <c r="C25" s="344"/>
      <c r="D25" s="344"/>
      <c r="E25" s="344"/>
      <c r="F25" s="344"/>
      <c r="G25" s="344"/>
      <c r="H25" s="345"/>
      <c r="I25" s="15"/>
      <c r="J25" s="15"/>
    </row>
    <row r="26" spans="1:8" ht="63.75">
      <c r="A26" s="9">
        <v>9</v>
      </c>
      <c r="B26" s="127" t="s">
        <v>26</v>
      </c>
      <c r="C26" s="42"/>
      <c r="D26" s="127" t="s">
        <v>98</v>
      </c>
      <c r="E26" s="72"/>
      <c r="F26" s="72"/>
      <c r="G26" s="72"/>
      <c r="H26" s="72"/>
    </row>
    <row r="27" spans="1:8" ht="51">
      <c r="A27" s="9">
        <v>10</v>
      </c>
      <c r="B27" s="127" t="s">
        <v>27</v>
      </c>
      <c r="C27" s="42"/>
      <c r="D27" s="71" t="s">
        <v>134</v>
      </c>
      <c r="E27" s="72"/>
      <c r="F27" s="72" t="s">
        <v>17</v>
      </c>
      <c r="G27" s="72" t="s">
        <v>17</v>
      </c>
      <c r="H27" s="72"/>
    </row>
    <row r="28" spans="1:8" ht="14.25">
      <c r="A28" s="10"/>
      <c r="B28" s="123" t="s">
        <v>12</v>
      </c>
      <c r="C28" s="43"/>
      <c r="D28" s="60"/>
      <c r="E28" s="75"/>
      <c r="F28" s="75">
        <f>SUM(F26:F27)</f>
        <v>0</v>
      </c>
      <c r="G28" s="75">
        <f>SUM(G26:G27)</f>
        <v>0</v>
      </c>
      <c r="H28" s="315"/>
    </row>
    <row r="29" spans="1:10" ht="15.75">
      <c r="A29" s="343" t="s">
        <v>28</v>
      </c>
      <c r="B29" s="344"/>
      <c r="C29" s="344"/>
      <c r="D29" s="344"/>
      <c r="E29" s="344"/>
      <c r="F29" s="344"/>
      <c r="G29" s="344"/>
      <c r="H29" s="399"/>
      <c r="I29" s="15"/>
      <c r="J29" s="15"/>
    </row>
    <row r="30" spans="1:10" ht="51">
      <c r="A30" s="316">
        <v>11</v>
      </c>
      <c r="B30" s="317" t="s">
        <v>29</v>
      </c>
      <c r="C30" s="318"/>
      <c r="D30" s="317" t="s">
        <v>135</v>
      </c>
      <c r="E30" s="319"/>
      <c r="F30" s="319"/>
      <c r="G30" s="319"/>
      <c r="H30" s="320"/>
      <c r="I30" s="314"/>
      <c r="J30" s="314"/>
    </row>
    <row r="31" spans="1:10" ht="45">
      <c r="A31" s="161"/>
      <c r="B31" s="159" t="s">
        <v>142</v>
      </c>
      <c r="C31" s="162"/>
      <c r="D31" s="163" t="s">
        <v>138</v>
      </c>
      <c r="E31" s="164"/>
      <c r="F31" s="164">
        <f>G31/I4</f>
        <v>0.17762515172148377</v>
      </c>
      <c r="G31" s="164">
        <v>1200</v>
      </c>
      <c r="H31" s="165"/>
      <c r="I31" s="314"/>
      <c r="J31" s="314"/>
    </row>
    <row r="32" spans="1:10" ht="15.75">
      <c r="A32" s="340" t="s">
        <v>30</v>
      </c>
      <c r="B32" s="341"/>
      <c r="C32" s="341"/>
      <c r="D32" s="341"/>
      <c r="E32" s="341"/>
      <c r="F32" s="341"/>
      <c r="G32" s="341"/>
      <c r="H32" s="342"/>
      <c r="I32" s="15"/>
      <c r="J32" s="15"/>
    </row>
    <row r="33" spans="1:8" ht="15">
      <c r="A33" s="5">
        <v>12</v>
      </c>
      <c r="B33" s="124" t="s">
        <v>31</v>
      </c>
      <c r="C33" s="36"/>
      <c r="D33" s="60"/>
      <c r="E33" s="58"/>
      <c r="F33" s="58">
        <f>G33/I4</f>
        <v>0.2960419195358063</v>
      </c>
      <c r="G33" s="58">
        <v>2000</v>
      </c>
      <c r="H33" s="58"/>
    </row>
    <row r="34" spans="1:10" ht="94.5">
      <c r="A34" s="5">
        <v>13</v>
      </c>
      <c r="B34" s="124" t="s">
        <v>84</v>
      </c>
      <c r="C34" s="36"/>
      <c r="D34" s="134" t="s">
        <v>143</v>
      </c>
      <c r="E34" s="76"/>
      <c r="F34" s="58" t="s">
        <v>17</v>
      </c>
      <c r="G34" s="58" t="s">
        <v>17</v>
      </c>
      <c r="H34" s="58"/>
      <c r="J34" s="314"/>
    </row>
    <row r="35" spans="1:8" ht="15">
      <c r="A35" s="5">
        <v>14</v>
      </c>
      <c r="B35" s="124" t="s">
        <v>32</v>
      </c>
      <c r="C35" s="36"/>
      <c r="D35" s="135" t="s">
        <v>33</v>
      </c>
      <c r="E35" s="76"/>
      <c r="F35" s="58">
        <f>G35/I4</f>
        <v>0</v>
      </c>
      <c r="G35" s="58">
        <v>0</v>
      </c>
      <c r="H35" s="61"/>
    </row>
    <row r="36" spans="1:8" ht="81">
      <c r="A36" s="5">
        <v>15</v>
      </c>
      <c r="B36" s="124" t="s">
        <v>81</v>
      </c>
      <c r="C36" s="36"/>
      <c r="D36" s="134" t="s">
        <v>140</v>
      </c>
      <c r="E36" s="76"/>
      <c r="F36" s="58"/>
      <c r="G36" s="58"/>
      <c r="H36" s="58"/>
    </row>
    <row r="37" spans="1:8" ht="67.5">
      <c r="A37" s="5">
        <v>16</v>
      </c>
      <c r="B37" s="123" t="s">
        <v>34</v>
      </c>
      <c r="C37" s="36"/>
      <c r="D37" s="134" t="s">
        <v>102</v>
      </c>
      <c r="E37" s="76"/>
      <c r="F37" s="58">
        <f>G37/I4</f>
        <v>0.5328754551644512</v>
      </c>
      <c r="G37" s="58">
        <v>3600</v>
      </c>
      <c r="H37" s="61"/>
    </row>
    <row r="38" spans="1:8" ht="25.5">
      <c r="A38" s="5">
        <v>17</v>
      </c>
      <c r="B38" s="123" t="s">
        <v>35</v>
      </c>
      <c r="C38" s="36"/>
      <c r="D38" s="56"/>
      <c r="E38" s="76"/>
      <c r="F38" s="58">
        <f>G38/I4</f>
        <v>0.5302865685781106</v>
      </c>
      <c r="G38" s="58">
        <v>3582.51</v>
      </c>
      <c r="H38" s="58"/>
    </row>
    <row r="39" spans="1:8" ht="15">
      <c r="A39" s="5">
        <v>18</v>
      </c>
      <c r="B39" s="60" t="s">
        <v>85</v>
      </c>
      <c r="C39" s="36"/>
      <c r="D39" s="56"/>
      <c r="E39" s="77"/>
      <c r="F39" s="63">
        <f>SUM(F33:F38)</f>
        <v>1.3592039432783682</v>
      </c>
      <c r="G39" s="63">
        <f>G38+G37+G36+G35+G33</f>
        <v>9182.51</v>
      </c>
      <c r="H39" s="63"/>
    </row>
    <row r="40" spans="1:10" ht="15.75">
      <c r="A40" s="343" t="s">
        <v>130</v>
      </c>
      <c r="B40" s="344"/>
      <c r="C40" s="344"/>
      <c r="D40" s="344"/>
      <c r="E40" s="344"/>
      <c r="F40" s="344"/>
      <c r="G40" s="344"/>
      <c r="H40" s="345"/>
      <c r="I40" s="15"/>
      <c r="J40" s="27"/>
    </row>
    <row r="41" spans="1:8" ht="25.5">
      <c r="A41" s="10">
        <v>19</v>
      </c>
      <c r="B41" s="123" t="s">
        <v>103</v>
      </c>
      <c r="C41" s="43"/>
      <c r="D41" s="56"/>
      <c r="E41" s="78"/>
      <c r="F41" s="79">
        <f>G41/I4</f>
        <v>3.5736093430829805</v>
      </c>
      <c r="G41" s="79">
        <v>24142.59</v>
      </c>
      <c r="H41" s="79"/>
    </row>
    <row r="42" spans="1:8" ht="38.25">
      <c r="A42" s="10">
        <v>21</v>
      </c>
      <c r="B42" s="123" t="s">
        <v>37</v>
      </c>
      <c r="C42" s="43"/>
      <c r="D42" s="56"/>
      <c r="E42" s="78"/>
      <c r="F42" s="79">
        <f>G42/I4</f>
        <v>1.2603984724236952</v>
      </c>
      <c r="G42" s="79">
        <v>8515</v>
      </c>
      <c r="H42" s="74"/>
    </row>
    <row r="43" spans="1:8" ht="15">
      <c r="A43" s="10">
        <v>22</v>
      </c>
      <c r="B43" s="123" t="s">
        <v>38</v>
      </c>
      <c r="C43" s="43"/>
      <c r="D43" s="56" t="s">
        <v>86</v>
      </c>
      <c r="E43" s="78"/>
      <c r="F43" s="79">
        <f>G43/I4</f>
        <v>0.17762515172148377</v>
      </c>
      <c r="G43" s="79">
        <v>1200</v>
      </c>
      <c r="H43" s="74"/>
    </row>
    <row r="44" spans="1:8" ht="45">
      <c r="A44" s="10">
        <v>23</v>
      </c>
      <c r="B44" s="123" t="s">
        <v>87</v>
      </c>
      <c r="C44" s="43"/>
      <c r="D44" s="56" t="s">
        <v>104</v>
      </c>
      <c r="E44" s="78"/>
      <c r="F44" s="79">
        <v>1.45</v>
      </c>
      <c r="G44" s="79">
        <v>4513.87</v>
      </c>
      <c r="H44" s="74"/>
    </row>
    <row r="45" spans="1:8" ht="25.5">
      <c r="A45" s="5">
        <v>35</v>
      </c>
      <c r="B45" s="124" t="s">
        <v>136</v>
      </c>
      <c r="C45" s="36"/>
      <c r="D45" s="56"/>
      <c r="E45" s="58"/>
      <c r="F45" s="58">
        <f>G45/I4</f>
        <v>0.18438822937327926</v>
      </c>
      <c r="G45" s="58">
        <v>1245.69</v>
      </c>
      <c r="H45" s="61"/>
    </row>
    <row r="46" spans="1:8" ht="15">
      <c r="A46" s="5"/>
      <c r="B46" s="124" t="s">
        <v>85</v>
      </c>
      <c r="C46" s="36"/>
      <c r="D46" s="56"/>
      <c r="E46" s="58"/>
      <c r="F46" s="58"/>
      <c r="G46" s="58">
        <f>G45+G44+G43+G42+G41</f>
        <v>39617.15</v>
      </c>
      <c r="H46" s="61"/>
    </row>
    <row r="47" spans="1:8" ht="15">
      <c r="A47" s="5"/>
      <c r="B47" s="124" t="s">
        <v>105</v>
      </c>
      <c r="C47" s="168">
        <v>0.05</v>
      </c>
      <c r="D47" s="56"/>
      <c r="E47" s="58"/>
      <c r="F47" s="58">
        <f>G47/I4</f>
        <v>0.5624796471180319</v>
      </c>
      <c r="G47" s="58">
        <v>3800</v>
      </c>
      <c r="H47" s="61"/>
    </row>
    <row r="48" spans="1:10" ht="25.5">
      <c r="A48" s="10">
        <v>24</v>
      </c>
      <c r="B48" s="123" t="s">
        <v>40</v>
      </c>
      <c r="C48" s="167">
        <v>0.04</v>
      </c>
      <c r="D48" s="56"/>
      <c r="E48" s="78"/>
      <c r="F48" s="79">
        <f>G48/I4</f>
        <v>0.31293259125492173</v>
      </c>
      <c r="G48" s="79">
        <v>2114.11</v>
      </c>
      <c r="H48" s="79"/>
      <c r="J48" s="2"/>
    </row>
    <row r="49" spans="1:10" ht="78" customHeight="1">
      <c r="A49" s="311">
        <v>25</v>
      </c>
      <c r="B49" s="123" t="s">
        <v>120</v>
      </c>
      <c r="C49" s="43"/>
      <c r="D49" s="123" t="s">
        <v>149</v>
      </c>
      <c r="E49" s="78"/>
      <c r="F49" s="312">
        <f>G49/I4</f>
        <v>19.39969691228278</v>
      </c>
      <c r="G49" s="313">
        <f>G48+G47+G46+G39+G31+G24</f>
        <v>131060.47240000001</v>
      </c>
      <c r="H49" s="122" t="s">
        <v>91</v>
      </c>
      <c r="I49" s="28"/>
      <c r="J49" s="29"/>
    </row>
    <row r="50" spans="1:10" ht="15.75">
      <c r="A50" s="355" t="s">
        <v>107</v>
      </c>
      <c r="B50" s="356"/>
      <c r="C50" s="356"/>
      <c r="D50" s="356"/>
      <c r="E50" s="356"/>
      <c r="F50" s="356"/>
      <c r="G50" s="356"/>
      <c r="H50" s="357"/>
      <c r="I50" s="30"/>
      <c r="J50" s="31"/>
    </row>
    <row r="51" spans="1:9" ht="18">
      <c r="A51" s="13"/>
      <c r="B51" s="359" t="s">
        <v>41</v>
      </c>
      <c r="C51" s="360"/>
      <c r="D51" s="360"/>
      <c r="E51" s="360"/>
      <c r="F51" s="360"/>
      <c r="G51" s="361"/>
      <c r="H51" s="62"/>
      <c r="I51" s="14"/>
    </row>
    <row r="52" spans="1:9" ht="15.75">
      <c r="A52" s="16">
        <v>26</v>
      </c>
      <c r="B52" s="123" t="s">
        <v>42</v>
      </c>
      <c r="C52" s="36">
        <v>0.85</v>
      </c>
      <c r="D52" s="56" t="s">
        <v>14</v>
      </c>
      <c r="E52" s="58">
        <v>10000</v>
      </c>
      <c r="F52" s="58">
        <f>G52/I5</f>
        <v>1.8963901655437063</v>
      </c>
      <c r="G52" s="58">
        <f>E52*C52</f>
        <v>8500</v>
      </c>
      <c r="H52" s="61"/>
      <c r="I52" s="14"/>
    </row>
    <row r="53" spans="1:9" ht="18">
      <c r="A53" s="13"/>
      <c r="B53" s="123"/>
      <c r="C53" s="36"/>
      <c r="D53" s="56" t="s">
        <v>43</v>
      </c>
      <c r="E53" s="66"/>
      <c r="F53" s="66"/>
      <c r="G53" s="66"/>
      <c r="H53" s="61"/>
      <c r="I53" s="14"/>
    </row>
    <row r="54" spans="1:9" ht="15.75">
      <c r="A54" s="17"/>
      <c r="B54" s="123"/>
      <c r="C54" s="36"/>
      <c r="D54" s="81" t="s">
        <v>44</v>
      </c>
      <c r="E54" s="82"/>
      <c r="F54" s="82"/>
      <c r="G54" s="82"/>
      <c r="H54" s="83"/>
      <c r="I54" s="14"/>
    </row>
    <row r="55" spans="1:9" ht="15.75">
      <c r="A55" s="17"/>
      <c r="B55" s="123" t="s">
        <v>45</v>
      </c>
      <c r="C55" s="39">
        <v>0.11</v>
      </c>
      <c r="D55" s="81"/>
      <c r="E55" s="84"/>
      <c r="F55" s="82">
        <f>G55/I5</f>
        <v>0.2086029182098077</v>
      </c>
      <c r="G55" s="82">
        <f>G52*C55</f>
        <v>935</v>
      </c>
      <c r="H55" s="83"/>
      <c r="I55" s="14"/>
    </row>
    <row r="56" spans="1:9" ht="15.75">
      <c r="A56" s="17"/>
      <c r="B56" s="123" t="s">
        <v>46</v>
      </c>
      <c r="C56" s="39">
        <v>0.2028</v>
      </c>
      <c r="D56" s="56"/>
      <c r="E56" s="85"/>
      <c r="F56" s="85">
        <f>G56/I5</f>
        <v>0.3845879255722637</v>
      </c>
      <c r="G56" s="85">
        <f>G52*C56</f>
        <v>1723.8000000000002</v>
      </c>
      <c r="H56" s="61"/>
      <c r="I56" s="14"/>
    </row>
    <row r="57" spans="1:9" ht="25.5">
      <c r="A57" s="16">
        <v>27</v>
      </c>
      <c r="B57" s="123" t="s">
        <v>47</v>
      </c>
      <c r="C57" s="36"/>
      <c r="D57" s="56"/>
      <c r="E57" s="77"/>
      <c r="F57" s="58">
        <f>G57/I4</f>
        <v>0.5920838390716125</v>
      </c>
      <c r="G57" s="58">
        <v>4000</v>
      </c>
      <c r="H57" s="63"/>
      <c r="I57" s="14"/>
    </row>
    <row r="58" spans="1:9" ht="15.75">
      <c r="A58" s="16">
        <v>28</v>
      </c>
      <c r="B58" s="123" t="s">
        <v>48</v>
      </c>
      <c r="C58" s="36"/>
      <c r="D58" s="56"/>
      <c r="E58" s="77"/>
      <c r="F58" s="58">
        <f>G58/I5</f>
        <v>0.1320289143724064</v>
      </c>
      <c r="G58" s="58">
        <v>591.78</v>
      </c>
      <c r="H58" s="63"/>
      <c r="I58" s="14"/>
    </row>
    <row r="59" spans="1:9" ht="15.75">
      <c r="A59" s="16">
        <v>29</v>
      </c>
      <c r="B59" s="154" t="s">
        <v>88</v>
      </c>
      <c r="C59" s="155"/>
      <c r="D59" s="156"/>
      <c r="E59" s="157"/>
      <c r="F59" s="158">
        <f>G59/I5</f>
        <v>3.5140288251305165</v>
      </c>
      <c r="G59" s="158">
        <f>G58+G57+G56+G55+G52</f>
        <v>15750.58</v>
      </c>
      <c r="H59" s="63"/>
      <c r="I59" s="14"/>
    </row>
    <row r="60" spans="1:9" ht="15.75">
      <c r="A60" s="16">
        <v>30</v>
      </c>
      <c r="B60" s="123" t="s">
        <v>89</v>
      </c>
      <c r="C60" s="36"/>
      <c r="D60" s="56" t="s">
        <v>146</v>
      </c>
      <c r="E60" s="77"/>
      <c r="F60" s="169">
        <f>F49+F59</f>
        <v>22.913725737413298</v>
      </c>
      <c r="G60" s="63">
        <f>G59+G49</f>
        <v>146811.05240000002</v>
      </c>
      <c r="H60" s="63"/>
      <c r="I60" s="14"/>
    </row>
    <row r="61" spans="1:10" ht="33.75" customHeight="1">
      <c r="A61" s="343" t="s">
        <v>108</v>
      </c>
      <c r="B61" s="344"/>
      <c r="C61" s="344"/>
      <c r="D61" s="344"/>
      <c r="E61" s="344"/>
      <c r="F61" s="344"/>
      <c r="G61" s="344"/>
      <c r="H61" s="345"/>
      <c r="I61" s="15"/>
      <c r="J61" s="15"/>
    </row>
    <row r="62" spans="1:8" ht="38.25">
      <c r="A62" s="10">
        <v>31</v>
      </c>
      <c r="B62" s="123" t="s">
        <v>49</v>
      </c>
      <c r="C62" s="36">
        <v>4</v>
      </c>
      <c r="D62" s="123" t="s">
        <v>144</v>
      </c>
      <c r="E62" s="58">
        <v>10000</v>
      </c>
      <c r="F62" s="79">
        <f>G62/I4</f>
        <v>5.920838390716125</v>
      </c>
      <c r="G62" s="79">
        <f>E62*C62</f>
        <v>40000</v>
      </c>
      <c r="H62" s="74"/>
    </row>
    <row r="63" spans="1:8" ht="15">
      <c r="A63" s="10"/>
      <c r="B63" s="123" t="s">
        <v>51</v>
      </c>
      <c r="C63" s="36">
        <v>0.1</v>
      </c>
      <c r="D63" s="56"/>
      <c r="E63" s="58">
        <v>28000</v>
      </c>
      <c r="F63" s="79">
        <f>G63/I5</f>
        <v>0.6246932310026326</v>
      </c>
      <c r="G63" s="79">
        <v>2800</v>
      </c>
      <c r="H63" s="74"/>
    </row>
    <row r="64" spans="1:8" ht="15">
      <c r="A64" s="10">
        <v>32</v>
      </c>
      <c r="B64" s="123" t="s">
        <v>52</v>
      </c>
      <c r="C64" s="39">
        <v>0.11</v>
      </c>
      <c r="D64" s="56"/>
      <c r="E64" s="58"/>
      <c r="F64" s="79">
        <v>0.4</v>
      </c>
      <c r="G64" s="79">
        <f>(G63+G62)*C64</f>
        <v>4708</v>
      </c>
      <c r="H64" s="74"/>
    </row>
    <row r="65" spans="1:8" ht="15">
      <c r="A65" s="5">
        <v>33</v>
      </c>
      <c r="B65" s="124" t="s">
        <v>53</v>
      </c>
      <c r="C65" s="44">
        <v>0.2028</v>
      </c>
      <c r="D65" s="56"/>
      <c r="E65" s="58"/>
      <c r="F65" s="58">
        <f>G65/I4</f>
        <v>1.4261260546493384</v>
      </c>
      <c r="G65" s="58">
        <f>(G64+G63+G62)*C65</f>
        <v>9634.6224</v>
      </c>
      <c r="H65" s="61"/>
    </row>
    <row r="66" spans="1:8" ht="15">
      <c r="A66" s="5">
        <v>34</v>
      </c>
      <c r="B66" s="124" t="s">
        <v>54</v>
      </c>
      <c r="D66" s="61" t="s">
        <v>139</v>
      </c>
      <c r="E66" s="58"/>
      <c r="F66" s="58">
        <f>G66/I4</f>
        <v>0.05920838390716125</v>
      </c>
      <c r="G66" s="58">
        <v>400</v>
      </c>
      <c r="H66" s="61"/>
    </row>
    <row r="67" spans="1:8" ht="15">
      <c r="A67" s="5">
        <v>37</v>
      </c>
      <c r="B67" s="124" t="s">
        <v>55</v>
      </c>
      <c r="C67" s="45"/>
      <c r="D67" s="56"/>
      <c r="E67" s="58"/>
      <c r="F67" s="58">
        <f>G67/I4</f>
        <v>0.2664377275822256</v>
      </c>
      <c r="G67" s="66">
        <v>1800</v>
      </c>
      <c r="H67" s="63"/>
    </row>
    <row r="68" spans="1:8" ht="15">
      <c r="A68" s="5">
        <v>38</v>
      </c>
      <c r="B68" s="124" t="s">
        <v>56</v>
      </c>
      <c r="C68" s="36"/>
      <c r="D68" s="56"/>
      <c r="E68" s="63"/>
      <c r="F68" s="87">
        <f>G68/I5</f>
        <v>13.23961947258043</v>
      </c>
      <c r="G68" s="63">
        <f>SUM(G62:G67)</f>
        <v>59342.6224</v>
      </c>
      <c r="H68" s="63"/>
    </row>
    <row r="69" spans="1:10" ht="30">
      <c r="A69" s="32">
        <v>38</v>
      </c>
      <c r="B69" s="130" t="s">
        <v>119</v>
      </c>
      <c r="C69" s="45"/>
      <c r="D69" s="65" t="s">
        <v>147</v>
      </c>
      <c r="E69" s="88"/>
      <c r="F69" s="89">
        <f>F68+F60</f>
        <v>36.15334520999373</v>
      </c>
      <c r="G69" s="67"/>
      <c r="H69" s="67"/>
      <c r="I69" s="178"/>
      <c r="J69" s="33"/>
    </row>
    <row r="70" spans="1:10" ht="25.5">
      <c r="A70" s="18">
        <v>39</v>
      </c>
      <c r="B70" s="131" t="s">
        <v>118</v>
      </c>
      <c r="C70" s="46"/>
      <c r="D70" s="91" t="s">
        <v>148</v>
      </c>
      <c r="E70" s="92"/>
      <c r="F70" s="180">
        <f>F69-F59</f>
        <v>32.639316384863214</v>
      </c>
      <c r="G70" s="93"/>
      <c r="H70" s="94"/>
      <c r="I70" s="19"/>
      <c r="J70" s="19"/>
    </row>
    <row r="71" spans="1:8" ht="193.5" customHeight="1">
      <c r="A71" s="348" t="s">
        <v>150</v>
      </c>
      <c r="B71" s="339"/>
      <c r="C71" s="339"/>
      <c r="D71" s="339"/>
      <c r="E71" s="339"/>
      <c r="F71" s="339"/>
      <c r="G71" s="339"/>
      <c r="H71" s="339"/>
    </row>
    <row r="72" spans="1:8" ht="38.25" customHeight="1">
      <c r="A72" s="354" t="s">
        <v>129</v>
      </c>
      <c r="B72" s="354"/>
      <c r="C72" s="354"/>
      <c r="D72" s="354"/>
      <c r="E72" s="354"/>
      <c r="F72" s="354"/>
      <c r="G72" s="354"/>
      <c r="H72" s="354"/>
    </row>
    <row r="73" spans="1:8" ht="15">
      <c r="A73" s="335"/>
      <c r="B73" s="335"/>
      <c r="C73" s="335"/>
      <c r="D73" s="335"/>
      <c r="E73" s="335"/>
      <c r="F73" s="335"/>
      <c r="G73" s="335"/>
      <c r="H73" s="335"/>
    </row>
    <row r="74" spans="1:10" ht="15">
      <c r="A74" s="335"/>
      <c r="B74" s="335"/>
      <c r="C74" s="335"/>
      <c r="D74" s="335"/>
      <c r="E74" s="335"/>
      <c r="F74" s="335"/>
      <c r="G74" s="335"/>
      <c r="H74" s="335"/>
      <c r="I74" s="146"/>
      <c r="J74" s="146"/>
    </row>
    <row r="75" spans="1:8" ht="18">
      <c r="A75" s="23"/>
      <c r="B75" s="133"/>
      <c r="C75" s="50"/>
      <c r="D75" s="112"/>
      <c r="E75" s="114"/>
      <c r="F75" s="115"/>
      <c r="G75" s="115"/>
      <c r="H75" s="113"/>
    </row>
    <row r="76" spans="1:7" ht="15">
      <c r="A76" s="24"/>
      <c r="B76" s="133"/>
      <c r="C76" s="50"/>
      <c r="D76" s="116"/>
      <c r="E76" s="117"/>
      <c r="F76" s="118"/>
      <c r="G76" s="118"/>
    </row>
    <row r="77" spans="3:6" ht="15">
      <c r="C77" s="50"/>
      <c r="D77" s="119"/>
      <c r="E77" s="120"/>
      <c r="F77" s="121"/>
    </row>
  </sheetData>
  <sheetProtection selectLockedCells="1" selectUnlockedCells="1"/>
  <mergeCells count="25">
    <mergeCell ref="A32:H32"/>
    <mergeCell ref="A40:H40"/>
    <mergeCell ref="A73:H73"/>
    <mergeCell ref="A74:H74"/>
    <mergeCell ref="A50:H50"/>
    <mergeCell ref="B51:G51"/>
    <mergeCell ref="A61:H61"/>
    <mergeCell ref="A71:H71"/>
    <mergeCell ref="A72:H72"/>
    <mergeCell ref="A8:H8"/>
    <mergeCell ref="A9:H9"/>
    <mergeCell ref="A25:H25"/>
    <mergeCell ref="A29:H29"/>
    <mergeCell ref="H6:H7"/>
    <mergeCell ref="A6:A7"/>
    <mergeCell ref="E1:H1"/>
    <mergeCell ref="A2:H2"/>
    <mergeCell ref="A3:H3"/>
    <mergeCell ref="B5:H5"/>
    <mergeCell ref="B6:B7"/>
    <mergeCell ref="D6:D7"/>
    <mergeCell ref="E6:E7"/>
    <mergeCell ref="F6:F7"/>
    <mergeCell ref="C6:C7"/>
    <mergeCell ref="G6:G7"/>
  </mergeCells>
  <printOptions/>
  <pageMargins left="0.03937007874015748" right="0.03937007874015748" top="0.1968503937007874" bottom="0.1968503937007874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2017-07-06T13:25:06Z</cp:lastPrinted>
  <dcterms:created xsi:type="dcterms:W3CDTF">2017-03-17T10:49:47Z</dcterms:created>
  <dcterms:modified xsi:type="dcterms:W3CDTF">2017-12-11T09:24:46Z</dcterms:modified>
  <cp:category/>
  <cp:version/>
  <cp:contentType/>
  <cp:contentStatus/>
</cp:coreProperties>
</file>